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<sst xmlns="http://schemas.openxmlformats.org/spreadsheetml/2006/main" count="3779" uniqueCount="1846">
  <si>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</si>
  <si>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</si>
  <si>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</si>
  <si>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</si>
  <si>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</si>
  <si>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</si>
  <si>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</si>
  <si>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</si>
  <si>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</si>
  <si>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</si>
  <si>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</si>
  <si>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</si>
  <si>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</si>
  <si>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</si>
  <si>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</si>
  <si>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</si>
  <si>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</si>
  <si>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</si>
  <si>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</si>
  <si>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</si>
  <si>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</si>
  <si>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</si>
  <si>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</si>
  <si>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</si>
  <si>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</si>
  <si>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</si>
  <si>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</si>
  <si>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</si>
  <si>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</si>
  <si>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</si>
  <si>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</si>
  <si>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</si>
  <si>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</si>
  <si>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</si>
  <si>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</si>
  <si>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</si>
  <si>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</si>
  <si>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</si>
  <si>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</si>
  <si>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</si>
  <si>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</si>
  <si>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</si>
  <si>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</si>
  <si>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</si>
  <si>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</si>
  <si>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</si>
  <si>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</si>
  <si>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</si>
  <si>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</si>
  <si>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</si>
  <si>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</si>
  <si>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</si>
  <si>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</si>
  <si>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</si>
  <si>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</si>
  <si>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</si>
  <si>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</si>
  <si>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</si>
  <si>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</si>
  <si>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</si>
  <si>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</si>
  <si>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</si>
  <si>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</si>
  <si>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</si>
  <si>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</si>
  <si>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</si>
  <si>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</si>
  <si>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</si>
  <si>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</si>
  <si>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</si>
  <si>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</si>
  <si>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</si>
  <si>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</si>
  <si>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</si>
  <si>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</si>
  <si>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</si>
  <si>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</si>
  <si>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</si>
  <si>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</si>
  <si>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</si>
  <si>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</si>
  <si>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</si>
  <si>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</si>
  <si>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</si>
  <si>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</si>
  <si>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</si>
  <si>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</si>
  <si>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</si>
  <si>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</si>
  <si>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</si>
  <si>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</si>
  <si>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</si>
  <si>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</si>
  <si>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</si>
  <si>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</si>
  <si>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</si>
  <si>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</si>
  <si>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</si>
  <si>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</si>
  <si>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</si>
  <si>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</si>
  <si>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</si>
  <si>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</si>
  <si>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</si>
  <si>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</si>
  <si>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</si>
  <si>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</si>
  <si>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</si>
  <si>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</si>
  <si>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</si>
  <si>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</si>
  <si>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</si>
  <si>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</si>
  <si>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</si>
  <si>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</si>
  <si>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</si>
  <si>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</si>
  <si>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</si>
  <si>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</si>
  <si>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</si>
  <si>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</si>
  <si>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</si>
  <si>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</si>
  <si>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</si>
  <si>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</si>
  <si>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</si>
  <si>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</si>
  <si>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</si>
  <si>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</si>
  <si>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</si>
  <si>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</si>
  <si>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</si>
  <si>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</si>
  <si>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</si>
  <si>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</si>
  <si>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</si>
  <si>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</si>
  <si>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</si>
  <si>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</si>
  <si>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</si>
  <si>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</si>
  <si>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</si>
  <si>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</si>
  <si>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</si>
  <si>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</si>
  <si>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</si>
  <si>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</si>
  <si>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</si>
  <si>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</si>
  <si>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</si>
  <si>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</si>
  <si>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</si>
  <si>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</si>
  <si>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</si>
  <si>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</si>
  <si>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</si>
  <si>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</si>
  <si>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</si>
  <si>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</si>
  <si>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</si>
  <si>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</si>
  <si>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</si>
  <si>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</si>
  <si>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</si>
  <si>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</si>
  <si>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</si>
  <si>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</si>
  <si>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</si>
  <si>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</si>
  <si>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</si>
  <si>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</si>
  <si>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</si>
  <si>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</si>
  <si>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</si>
  <si>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</si>
  <si>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</si>
  <si>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</si>
  <si>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</si>
  <si>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</si>
  <si>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</si>
  <si>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</si>
  <si>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</si>
  <si>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</si>
  <si>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</si>
  <si>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</si>
  <si>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</si>
  <si>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</si>
  <si>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</si>
  <si>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</si>
  <si>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</si>
  <si>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</si>
  <si>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</si>
  <si>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</si>
  <si>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</si>
  <si>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</si>
  <si>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</si>
  <si>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</si>
  <si>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</si>
  <si>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</si>
  <si>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</si>
  <si>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</si>
  <si>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</si>
  <si>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</si>
  <si>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</si>
  <si>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</si>
  <si>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</si>
  <si>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</si>
  <si>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</si>
  <si>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</si>
  <si>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</si>
  <si>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</si>
  <si>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</si>
  <si>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</si>
  <si>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</si>
  <si>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</si>
  <si>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</si>
  <si>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</si>
  <si>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</si>
  <si>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</si>
  <si>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</si>
  <si>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</si>
  <si>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</si>
  <si>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</si>
  <si>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</si>
  <si>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</si>
  <si>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</si>
  <si>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</si>
  <si>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</si>
  <si>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</si>
  <si>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</si>
  <si>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</si>
  <si>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</si>
  <si>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</si>
  <si>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</si>
  <si>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</si>
  <si>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</si>
  <si>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</si>
  <si>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</si>
  <si>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</si>
  <si>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</si>
  <si>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</si>
  <si>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</si>
  <si>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</si>
  <si>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</si>
  <si>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</si>
  <si>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</si>
  <si>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</si>
  <si>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</si>
  <si>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</si>
  <si>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</si>
  <si>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</si>
  <si>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</si>
  <si>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</si>
  <si>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</si>
  <si>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</si>
  <si>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</si>
  <si>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</si>
  <si>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</si>
  <si>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</si>
  <si>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</si>
  <si>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</si>
  <si>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</si>
  <si>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</si>
  <si>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</si>
  <si>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</si>
  <si>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</si>
  <si>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</si>
  <si>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</si>
  <si>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</si>
  <si>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</si>
  <si>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</si>
  <si>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</si>
  <si>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</si>
  <si>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</si>
  <si>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</si>
  <si>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</si>
  <si>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</si>
  <si>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</si>
  <si>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</si>
  <si>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</si>
  <si>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</si>
  <si>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</si>
  <si>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</si>
  <si>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</si>
  <si>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</si>
  <si>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</si>
  <si>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</si>
  <si>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</si>
  <si>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</si>
  <si>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</si>
  <si>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</si>
  <si>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</si>
  <si>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</si>
  <si>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</si>
  <si>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</si>
  <si>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</si>
  <si>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</si>
  <si>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</si>
  <si>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</si>
  <si>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</si>
  <si>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</si>
  <si>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</si>
  <si>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</si>
  <si>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</si>
  <si>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</si>
  <si>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</si>
  <si>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</si>
  <si>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</si>
  <si>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</si>
  <si>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</si>
  <si>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</si>
  <si>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</si>
  <si>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</si>
  <si>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</si>
  <si>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</si>
  <si>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</si>
  <si>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</si>
  <si>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</si>
  <si>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</si>
  <si>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</si>
  <si>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</si>
  <si>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</si>
  <si>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</si>
  <si>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</si>
  <si>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</si>
  <si>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</si>
  <si>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</si>
  <si>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</si>
  <si>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</si>
  <si>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</si>
  <si>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</si>
  <si>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</si>
  <si>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</si>
  <si>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</si>
  <si>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</si>
  <si>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</si>
  <si>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</si>
  <si>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</si>
  <si>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</si>
  <si>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</si>
  <si>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</si>
  <si>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</si>
  <si>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</si>
  <si>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</si>
  <si>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</si>
  <si>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</si>
  <si>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</si>
  <si>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</si>
  <si>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</si>
  <si>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</si>
  <si>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</si>
  <si>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</si>
  <si>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</si>
  <si>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</si>
  <si>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</si>
  <si>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</si>
  <si>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</si>
  <si>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</si>
  <si>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</si>
  <si>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</si>
  <si>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</si>
  <si>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</si>
  <si>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</si>
  <si>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</si>
  <si>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</si>
  <si>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</si>
  <si>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</si>
  <si>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</si>
  <si>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</si>
  <si>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</si>
  <si>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</si>
  <si>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</si>
  <si>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</si>
  <si>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</si>
  <si>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</si>
  <si>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</si>
  <si>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</si>
  <si>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</si>
  <si>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</si>
  <si>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</si>
  <si>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</si>
  <si>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</si>
  <si>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</si>
  <si>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</si>
  <si>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</si>
  <si>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</si>
  <si>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</si>
  <si>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</si>
  <si>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</si>
  <si>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</si>
  <si>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</si>
  <si>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</si>
  <si>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</si>
  <si>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</si>
  <si>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</si>
  <si>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</si>
  <si>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</si>
  <si>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</si>
  <si>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</si>
  <si>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</si>
  <si>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</si>
  <si>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</si>
  <si>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</si>
  <si>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</si>
  <si>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</si>
  <si>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</si>
  <si>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</si>
  <si>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</si>
  <si>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</si>
  <si>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</si>
  <si>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</si>
  <si>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</si>
  <si>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</si>
  <si>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</si>
  <si>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</si>
  <si>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</si>
  <si>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</si>
  <si>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</si>
  <si>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</si>
  <si>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</si>
  <si>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</si>
  <si>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</si>
  <si>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</si>
  <si>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</si>
  <si>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</si>
  <si>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</si>
  <si>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</si>
  <si>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</si>
  <si>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</si>
  <si>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</si>
  <si>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</si>
  <si>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</si>
  <si>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</si>
  <si>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</si>
  <si>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</si>
  <si>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</si>
  <si>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</si>
  <si>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</si>
  <si>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</si>
  <si>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</si>
  <si>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</si>
  <si>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</si>
  <si>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</si>
  <si>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</si>
  <si>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</si>
  <si>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</si>
  <si>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</si>
  <si>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</si>
  <si>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</si>
  <si>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</si>
  <si>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</si>
  <si>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</si>
  <si>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</si>
  <si>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</si>
  <si>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</si>
  <si>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</si>
  <si>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</si>
  <si>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</si>
  <si>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</si>
  <si>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</si>
  <si>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</si>
  <si>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</si>
  <si>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</si>
  <si>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</si>
  <si>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</si>
  <si>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</si>
  <si>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</si>
  <si>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</si>
  <si>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</si>
  <si>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</si>
  <si>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</si>
  <si>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</si>
  <si>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</si>
  <si>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</si>
  <si>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</si>
  <si>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</si>
  <si>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</si>
  <si>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</si>
  <si>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</si>
  <si>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</si>
  <si>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</si>
  <si>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</si>
  <si>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</si>
  <si>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</si>
  <si>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</si>
  <si>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</si>
  <si>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</si>
  <si>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</si>
  <si>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</si>
  <si>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</si>
  <si>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</si>
  <si>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</si>
  <si>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</si>
  <si>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</si>
  <si>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</si>
  <si>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</si>
  <si>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</si>
  <si>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</si>
  <si>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</si>
  <si>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</si>
  <si>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</si>
  <si>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</si>
  <si>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</si>
  <si>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</si>
  <si>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</si>
  <si>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</si>
  <si>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</si>
  <si>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</si>
  <si>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</si>
  <si>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</si>
  <si>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</si>
  <si>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</si>
  <si>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</si>
  <si>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</si>
  <si>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</si>
  <si>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</si>
  <si>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</si>
  <si>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</si>
  <si>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</si>
  <si>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</si>
  <si>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</si>
  <si>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</si>
  <si>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</si>
  <si>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</si>
  <si>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</si>
  <si>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</si>
  <si>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</si>
  <si>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</si>
  <si>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</si>
  <si>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</si>
  <si>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</si>
  <si>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</si>
  <si>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</si>
  <si>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</si>
  <si>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</si>
  <si>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</si>
  <si>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</si>
  <si>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</si>
  <si>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</si>
  <si>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</si>
  <si>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</si>
  <si>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</si>
  <si>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</si>
  <si>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</si>
  <si>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</si>
  <si>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</si>
  <si>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</si>
  <si>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</si>
  <si>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</si>
  <si>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</si>
  <si>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</si>
  <si>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</si>
  <si>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</si>
  <si>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</si>
  <si>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</si>
  <si>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</si>
  <si>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</si>
  <si>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</si>
  <si>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</si>
  <si>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</si>
  <si>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</si>
  <si>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</si>
  <si>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</si>
  <si>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</si>
  <si>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</si>
  <si>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</si>
  <si>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</si>
  <si>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</si>
  <si>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</si>
  <si>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</si>
  <si>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</si>
  <si>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</si>
  <si>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</si>
  <si>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</si>
  <si>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</si>
  <si>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</si>
  <si>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</si>
  <si>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</si>
  <si>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</si>
  <si>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</si>
  <si>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</si>
  <si>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</si>
  <si>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</si>
  <si>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</si>
  <si>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</si>
  <si>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</si>
  <si>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</si>
  <si>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</si>
  <si>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</si>
  <si>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</si>
  <si>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</si>
  <si>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</si>
  <si>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</si>
  <si>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</si>
  <si>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</si>
  <si>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</si>
  <si>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</si>
  <si>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</si>
  <si>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</si>
  <si>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</si>
  <si>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</si>
  <si>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</si>
  <si>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</si>
  <si>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</si>
  <si>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</si>
  <si>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</si>
  <si>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</si>
  <si>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</si>
  <si>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</si>
  <si>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</si>
  <si>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</si>
  <si>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</si>
  <si>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</si>
  <si>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</si>
  <si>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</si>
  <si>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</si>
  <si>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</si>
  <si>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</si>
  <si>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</si>
  <si>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</si>
  <si>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</si>
  <si>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</si>
  <si>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</si>
  <si>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</si>
  <si>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</si>
  <si>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</si>
  <si>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</si>
  <si>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</si>
  <si>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</si>
  <si>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</si>
  <si>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</si>
  <si>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</si>
  <si>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</si>
  <si>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</si>
  <si>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</si>
  <si>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</si>
  <si>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</si>
  <si>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</si>
  <si>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</si>
  <si>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</si>
  <si>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</si>
  <si>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</si>
  <si>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</si>
  <si>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</si>
  <si>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</si>
  <si>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</si>
  <si>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</si>
  <si>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</si>
  <si>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</si>
  <si>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</si>
  <si>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</si>
  <si>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</si>
  <si>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</si>
  <si>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</si>
  <si>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</si>
  <si>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</si>
  <si>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</si>
  <si>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</si>
  <si>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</si>
  <si>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</si>
  <si>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</si>
  <si>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</si>
  <si>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</si>
  <si>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</si>
  <si>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</si>
  <si>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</si>
  <si>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</si>
  <si>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</si>
  <si>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</si>
  <si>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</si>
  <si>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</si>
  <si>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</si>
  <si>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</si>
  <si>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</si>
  <si>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</si>
  <si>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</si>
  <si>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</si>
  <si>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</si>
  <si>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</si>
  <si>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</si>
  <si>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</si>
  <si>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</si>
  <si>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</si>
  <si>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</si>
  <si>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</si>
  <si>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</si>
  <si>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</si>
  <si>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</si>
  <si>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</si>
  <si>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</si>
  <si>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</si>
  <si>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</si>
  <si>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</si>
  <si>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</si>
  <si>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</si>
  <si>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</si>
  <si>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</si>
  <si>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</si>
  <si>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</si>
  <si>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</si>
  <si>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</si>
  <si>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</si>
  <si>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</si>
  <si>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</si>
  <si>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</si>
  <si>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</si>
  <si>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</si>
  <si>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</si>
  <si>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</si>
  <si>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</si>
  <si>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</si>
  <si>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</si>
  <si>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</si>
  <si>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</si>
  <si>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</si>
  <si>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</si>
  <si>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</si>
  <si>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</si>
  <si>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</si>
  <si>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</si>
  <si>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</si>
  <si>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</si>
  <si>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</si>
  <si>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</si>
  <si>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</si>
  <si>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</si>
  <si>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</si>
  <si>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</si>
  <si>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</si>
  <si>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</si>
  <si>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</si>
  <si>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</si>
  <si>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</si>
  <si>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</si>
  <si>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</si>
  <si>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</si>
  <si>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</si>
  <si>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</si>
  <si>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</si>
  <si>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</si>
  <si>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</si>
  <si>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</si>
  <si>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</si>
  <si>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</si>
  <si>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</si>
  <si>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</si>
  <si>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</si>
  <si>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</si>
  <si>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</si>
  <si>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</si>
  <si>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</si>
  <si>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</si>
  <si>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</si>
  <si>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</si>
  <si>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</si>
  <si>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</si>
  <si>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</si>
  <si>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</si>
  <si>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</si>
  <si>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</si>
  <si>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</si>
  <si>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</si>
  <si>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</si>
  <si>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</si>
  <si>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</si>
  <si>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</si>
  <si>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</si>
  <si>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</si>
  <si>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</si>
  <si>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</si>
  <si>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</si>
  <si>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</si>
  <si>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</si>
  <si>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</si>
  <si>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</si>
  <si>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</si>
  <si>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</si>
  <si>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</si>
  <si>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</si>
  <si>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</si>
  <si>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</si>
  <si>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</si>
  <si>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</si>
  <si>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</si>
  <si>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</si>
  <si>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</si>
  <si>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</si>
  <si>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</si>
  <si>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</si>
  <si>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</si>
  <si>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</si>
  <si>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</si>
  <si>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</si>
  <si>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</si>
  <si>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</si>
  <si>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</si>
  <si>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</si>
  <si>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</si>
  <si>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</si>
  <si>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</si>
  <si>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</si>
  <si>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</si>
  <si>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</si>
  <si>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</si>
  <si>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</si>
  <si>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</si>
  <si>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</si>
  <si>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</si>
  <si>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</si>
  <si>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</si>
  <si>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</si>
  <si>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</si>
  <si>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</si>
  <si>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</si>
  <si>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</si>
  <si>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</si>
  <si>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</si>
  <si>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</si>
  <si>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</si>
  <si>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</si>
  <si>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</si>
  <si>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</si>
  <si>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</si>
  <si>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</si>
  <si>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</si>
  <si>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</si>
  <si>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</si>
  <si>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</si>
  <si>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</si>
  <si>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</si>
  <si>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</si>
  <si>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</si>
  <si>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</si>
  <si>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</si>
  <si>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</si>
  <si>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</si>
  <si>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</si>
  <si>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</si>
  <si>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</si>
  <si>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</si>
  <si>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</si>
  <si>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</si>
  <si>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</si>
  <si>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</si>
  <si>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</si>
  <si>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</si>
  <si>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</si>
  <si>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</si>
  <si>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</si>
  <si>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</si>
  <si>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</si>
  <si>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</si>
  <si>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</si>
  <si>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</si>
  <si>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</si>
  <si>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</si>
  <si>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</si>
  <si>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</si>
  <si>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</si>
  <si>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</si>
  <si>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</si>
  <si>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</si>
  <si>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</si>
  <si>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</si>
  <si>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</si>
  <si>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</si>
  <si>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</si>
  <si>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</si>
  <si>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</si>
  <si>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</si>
  <si>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</si>
  <si>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</si>
  <si>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</si>
  <si>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</si>
  <si>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</si>
  <si>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</si>
  <si>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</si>
  <si>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</si>
  <si>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</si>
  <si>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</si>
  <si>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</si>
  <si>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</si>
  <si>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</si>
  <si>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</si>
  <si>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</si>
  <si>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</si>
  <si>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</si>
  <si>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</si>
  <si>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</si>
  <si>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</si>
  <si>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</si>
  <si>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</si>
  <si>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</si>
  <si>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</si>
  <si>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</si>
  <si>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</si>
  <si>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</si>
  <si>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</si>
  <si>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</si>
  <si>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</si>
  <si>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</si>
  <si>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</si>
  <si>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</si>
  <si>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</si>
  <si>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</si>
  <si>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</si>
  <si>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</si>
  <si>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</si>
  <si>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</si>
  <si>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</si>
  <si>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</si>
  <si>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</si>
  <si>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</si>
  <si>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</si>
  <si>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</si>
  <si>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</si>
  <si>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</si>
  <si>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</si>
  <si>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</si>
  <si>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</si>
  <si>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</si>
  <si>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</si>
  <si>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</si>
  <si>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</si>
  <si>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</si>
  <si>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</si>
  <si>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</si>
  <si>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</si>
  <si>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</si>
  <si>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</si>
  <si>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</si>
  <si>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</si>
  <si>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</si>
  <si>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</si>
  <si>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</si>
  <si>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</si>
  <si>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</si>
  <si>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</si>
  <si>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</si>
  <si>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</si>
  <si>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</si>
  <si>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</si>
  <si>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</si>
  <si>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</si>
  <si>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</si>
  <si>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</si>
  <si>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</si>
  <si>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</si>
  <si>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</si>
  <si>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</si>
  <si>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</si>
  <si>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</si>
  <si>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</si>
  <si>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</si>
  <si>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</si>
  <si>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</si>
  <si>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</si>
  <si>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</si>
  <si>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</si>
  <si>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</si>
  <si>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</si>
  <si>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</si>
  <si>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</si>
  <si>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</si>
  <si>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</si>
  <si>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</si>
  <si>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</si>
  <si>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</si>
  <si>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</si>
  <si>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</si>
  <si>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</si>
  <si>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</si>
  <si>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</si>
  <si>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</si>
  <si>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</si>
  <si>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</si>
  <si>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</si>
  <si>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</si>
  <si>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</si>
  <si>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</si>
  <si>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</si>
  <si>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</si>
  <si>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</si>
  <si>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</si>
  <si>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</si>
  <si>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</si>
  <si>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</si>
  <si>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</si>
  <si>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</si>
  <si>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</si>
  <si>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</si>
  <si>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</si>
  <si>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</si>
  <si>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</si>
  <si>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</si>
  <si>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</si>
  <si>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</si>
  <si>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</si>
  <si>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</si>
  <si>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</si>
  <si>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</si>
  <si>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</si>
  <si>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</si>
  <si>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</si>
  <si>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</si>
  <si>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</si>
  <si>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</si>
  <si>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</si>
  <si>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</si>
  <si>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</si>
  <si>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</si>
  <si>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</si>
  <si>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</si>
  <si>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</si>
  <si>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</si>
  <si>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</si>
  <si>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</si>
  <si>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</si>
  <si>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</si>
  <si>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</si>
  <si>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</si>
  <si>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</si>
  <si>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</si>
  <si>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</si>
  <si>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</si>
  <si>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</si>
  <si>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</si>
  <si>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</si>
  <si>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</si>
  <si>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</si>
  <si>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</si>
  <si>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</si>
  <si>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</si>
  <si>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</si>
  <si>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</si>
  <si>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</si>
  <si>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</si>
  <si>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</si>
  <si>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</si>
  <si>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</si>
  <si>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</si>
  <si>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</si>
  <si>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</si>
  <si>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</si>
  <si>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</si>
  <si>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</si>
  <si>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</si>
  <si>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</si>
  <si>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</si>
  <si>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</si>
  <si>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</si>
  <si>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</si>
  <si>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</si>
  <si>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</si>
  <si>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</si>
  <si>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</si>
  <si>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</si>
  <si>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</si>
  <si>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</si>
  <si>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</si>
  <si>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</si>
  <si>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</si>
  <si>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</si>
  <si>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</si>
  <si>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</si>
  <si>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</si>
  <si>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</si>
  <si>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</si>
  <si>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</si>
  <si>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</si>
  <si>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</si>
  <si>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</si>
  <si>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</si>
  <si>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</si>
  <si>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</si>
  <si>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</si>
  <si>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</si>
  <si>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</si>
  <si>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</si>
  <si>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</si>
  <si>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</si>
  <si>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</si>
  <si>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</si>
  <si>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</si>
  <si>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</si>
  <si>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</si>
  <si>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</si>
  <si>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</si>
  <si>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</si>
  <si>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</si>
  <si>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</si>
  <si>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</si>
  <si>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</si>
  <si>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</si>
  <si>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</si>
  <si>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</si>
  <si>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</si>
  <si>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</si>
  <si>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</si>
  <si>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</si>
  <si>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</si>
  <si>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</si>
  <si>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</si>
  <si>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</si>
  <si>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</si>
  <si>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</si>
  <si>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</si>
  <si>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</si>
  <si>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</si>
  <si>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</si>
  <si>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</si>
  <si>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</si>
  <si>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</si>
  <si>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</si>
  <si>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</si>
  <si>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</si>
  <si>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</si>
  <si>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</si>
  <si>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</si>
  <si>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</si>
  <si>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</si>
  <si>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</si>
  <si>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</si>
  <si>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</si>
  <si>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</si>
  <si>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</si>
  <si>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</si>
  <si>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</si>
  <si>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</si>
  <si>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</si>
  <si>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</si>
  <si>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</si>
  <si>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</si>
  <si>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</si>
  <si>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</si>
  <si>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</si>
  <si>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</si>
  <si>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</si>
  <si>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</si>
  <si>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</si>
  <si>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</si>
  <si>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</si>
  <si>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</si>
  <si>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</si>
  <si>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</si>
  <si>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</si>
  <si>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</si>
  <si>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</si>
  <si>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</si>
  <si>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</si>
  <si>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</si>
  <si>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</si>
  <si>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</si>
  <si>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</si>
  <si>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</si>
  <si>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</si>
  <si>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</si>
  <si>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</si>
  <si>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</si>
  <si>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</si>
  <si>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</si>
  <si>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</si>
  <si>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</si>
  <si>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</si>
  <si>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</si>
  <si>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</si>
  <si>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</si>
  <si>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</si>
  <si>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</si>
  <si>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</si>
  <si>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</si>
  <si>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</si>
  <si>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</si>
  <si>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</si>
  <si>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</si>
  <si>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</si>
  <si>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</si>
  <si>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</si>
  <si>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</si>
  <si>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</si>
  <si>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</si>
  <si>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</si>
  <si>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</si>
  <si>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</si>
  <si>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</si>
  <si>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</si>
  <si>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</si>
  <si>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</si>
  <si>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</si>
  <si>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</si>
  <si>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</si>
  <si>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</si>
  <si>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</si>
  <si>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</si>
  <si>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</si>
  <si>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</si>
  <si>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</si>
  <si>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</si>
  <si>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</si>
  <si>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</si>
  <si>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</si>
  <si>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</si>
  <si>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</si>
  <si>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</si>
  <si>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</si>
  <si>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</si>
  <si>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</si>
  <si>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</si>
  <si>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</si>
  <si>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</si>
  <si>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</si>
  <si>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</si>
  <si>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</si>
  <si>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</si>
  <si>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</si>
  <si>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</si>
  <si>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</si>
  <si>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</si>
  <si>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</si>
  <si>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</si>
  <si>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</si>
  <si>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</si>
  <si>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</si>
  <si>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</si>
  <si>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</si>
  <si>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</si>
  <si>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</si>
  <si>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</si>
  <si>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</si>
  <si>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</si>
  <si>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</si>
  <si>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</si>
  <si>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</si>
  <si>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</si>
  <si>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</si>
  <si>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</si>
  <si>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</si>
  <si>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</si>
  <si>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</si>
  <si>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</si>
  <si>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</si>
  <si>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</si>
  <si>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</si>
  <si>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</si>
  <si>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</si>
  <si>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</si>
  <si>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</si>
  <si>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</si>
  <si>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</si>
  <si>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</si>
  <si>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</si>
  <si>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</si>
  <si>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</si>
  <si>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</si>
  <si>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</si>
  <si>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</si>
  <si>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</si>
  <si>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</si>
  <si>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</si>
  <si>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</si>
  <si>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</si>
  <si>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</si>
  <si>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</si>
  <si>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</si>
  <si>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</si>
  <si>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</si>
  <si>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</si>
  <si>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</si>
  <si>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</si>
  <si>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</si>
  <si>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</si>
  <si>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</si>
  <si>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</si>
  <si>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</si>
  <si>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</si>
  <si>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</si>
  <si>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</si>
  <si>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</si>
  <si>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</si>
  <si>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</si>
  <si>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</si>
  <si>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</si>
  <si>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</si>
  <si>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</si>
  <si>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</si>
  <si>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</si>
  <si>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</si>
  <si>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</si>
  <si>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</si>
  <si>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</si>
  <si>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</si>
  <si>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</si>
  <si>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</si>
  <si>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</si>
  <si>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</si>
  <si>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</si>
  <si>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</si>
  <si>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</si>
  <si>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</si>
  <si>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</si>
  <si>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</si>
  <si>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</si>
  <si>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</si>
  <si>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</si>
  <si>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</si>
  <si>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</si>
  <si>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</si>
  <si>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</si>
  <si>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</si>
  <si>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</si>
  <si>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</si>
  <si>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</si>
  <si>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</si>
  <si>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</si>
  <si>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</si>
  <si>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</si>
  <si>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</si>
  <si>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</si>
  <si>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</si>
  <si>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</si>
  <si>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</si>
  <si>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</si>
  <si>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</si>
  <si>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</si>
  <si>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</si>
  <si>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</si>
  <si>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</si>
  <si>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</si>
  <si>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</si>
  <si>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</si>
  <si>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</si>
  <si>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</si>
  <si>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</si>
  <si>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</si>
  <si>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</si>
  <si>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</si>
  <si>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</si>
  <si>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</si>
  <si>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</si>
  <si>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</si>
  <si>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</si>
  <si>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</si>
  <si>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</si>
  <si>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</si>
  <si>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</si>
  <si>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</si>
  <si>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</si>
  <si>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</si>
  <si>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</si>
  <si>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</si>
  <si>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</si>
  <si>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</si>
  <si>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</si>
  <si>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</si>
  <si>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</si>
  <si>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</si>
  <si>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</si>
  <si>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</si>
  <si>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</si>
  <si>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</si>
  <si>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</si>
  <si>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</si>
  <si>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</si>
  <si>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</si>
  <si>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</si>
  <si>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</si>
  <si>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</si>
  <si>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</si>
  <si>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</si>
  <si>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</si>
  <si>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</si>
  <si>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</si>
  <si>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</si>
  <si>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</si>
  <si>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</si>
  <si>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</si>
  <si>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</si>
  <si>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</si>
  <si>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</si>
  <si>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</si>
  <si>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</si>
  <si>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</si>
  <si>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</si>
  <si>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</si>
  <si>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</si>
  <si>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</si>
  <si>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</si>
  <si>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</si>
  <si>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</si>
  <si>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</si>
  <si>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</si>
  <si>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</si>
  <si>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</si>
  <si>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</si>
  <si>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</si>
  <si>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</si>
  <si>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</si>
  <si>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</si>
  <si>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</si>
  <si>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</si>
  <si>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</si>
  <si>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</si>
  <si>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</si>
  <si>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</si>
  <si>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</si>
  <si>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</si>
  <si>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</si>
  <si>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</si>
  <si>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</si>
  <si>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</si>
  <si>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</si>
  <si>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</si>
  <si>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</si>
  <si>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</si>
  <si>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</si>
  <si>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</si>
  <si>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</si>
  <si>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</si>
  <si>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</si>
  <si>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</si>
  <si>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</si>
  <si>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</si>
  <si>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</si>
  <si>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</si>
  <si>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</si>
  <si>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</si>
  <si>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</si>
  <si>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</si>
  <si>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</si>
  <si>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</si>
  <si>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</si>
  <si>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</si>
  <si>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</si>
  <si>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</si>
  <si>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</si>
  <si>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</si>
  <si>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</si>
  <si>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</si>
  <si>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</si>
  <si>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</si>
  <si>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</si>
  <si>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</si>
  <si>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</si>
  <si>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</si>
  <si>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</si>
  <si>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</si>
  <si>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</si>
  <si>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</si>
  <si>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</si>
  <si>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</si>
  <si>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</si>
  <si>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</si>
  <si>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</si>
  <si>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</si>
  <si>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</si>
  <si>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</si>
  <si>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</si>
  <si>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</si>
  <si>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</si>
  <si>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</si>
  <si>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</si>
  <si>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</si>
  <si>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</si>
  <si>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</si>
  <si>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</si>
  <si>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</si>
  <si>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</si>
  <si>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</si>
  <si>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</si>
  <si>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</si>
  <si>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</si>
  <si>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</si>
  <si>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</si>
  <si>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</si>
  <si>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</si>
  <si>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</si>
  <si>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</si>
  <si>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</si>
  <si>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</si>
  <si>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</si>
  <si>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</si>
  <si>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</si>
  <si>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</si>
  <si>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</si>
  <si>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</si>
  <si>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</si>
  <si>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</si>
  <si>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</si>
  <si>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</si>
  <si>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</si>
  <si>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</si>
  <si>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</si>
  <si>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</si>
  <si>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</si>
  <si>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</si>
  <si>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</si>
  <si>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</si>
  <si>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</si>
  <si>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</si>
  <si>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</si>
  <si>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</si>
  <si>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</si>
  <si>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</si>
  <si>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</si>
  <si>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</si>
  <si>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</si>
  <si>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</si>
  <si>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</si>
  <si>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</si>
  <si>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</si>
  <si>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</si>
  <si>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</si>
  <si>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</si>
  <si>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</si>
  <si>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</si>
  <si>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</si>
  <si>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</si>
  <si>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</si>
  <si>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</si>
  <si>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</si>
  <si>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</si>
  <si>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</si>
  <si>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</si>
  <si>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</si>
  <si>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</si>
  <si>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</si>
  <si>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</si>
  <si>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</si>
  <si>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</si>
  <si>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</si>
  <si>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</si>
  <si>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</si>
  <si>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</si>
  <si>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</si>
  <si>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</si>
  <si>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</si>
  <si>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</si>
  <si>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</si>
  <si>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</si>
  <si>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</si>
  <si>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</si>
  <si>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</si>
  <si>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</si>
  <si>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</si>
  <si>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</si>
  <si>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</si>
  <si>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</si>
  <si>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</si>
  <si>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</si>
  <si>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</si>
  <si>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</si>
  <si>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</si>
  <si>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</si>
  <si>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</si>
  <si>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</si>
  <si>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</si>
  <si>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</si>
  <si>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</si>
  <si>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</si>
  <si>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</si>
  <si>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</si>
  <si>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</si>
  <si>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</si>
  <si>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</si>
  <si>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</si>
  <si>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</si>
  <si>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</si>
  <si>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</si>
  <si>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</si>
  <si>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</si>
  <si>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</si>
  <si>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</si>
  <si>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</si>
  <si>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</si>
  <si>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</si>
  <si>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</si>
  <si>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</si>
  <si>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</si>
  <si>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</si>
  <si>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</si>
  <si>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</si>
  <si>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</si>
  <si>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</si>
  <si>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</si>
  <si>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</si>
  <si>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</si>
  <si>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</si>
  <si>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</si>
  <si>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</si>
  <si>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</si>
  <si>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</si>
  <si>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</si>
  <si>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</si>
  <si>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</si>
  <si>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</si>
  <si>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</si>
  <si>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</si>
  <si>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</si>
  <si>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</si>
  <si>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</si>
  <si>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</si>
  <si>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</si>
  <si>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</si>
  <si>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</si>
  <si>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</si>
  <si>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</si>
  <si>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</si>
  <si>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</si>
  <si>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</si>
  <si>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</si>
  <si>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</si>
  <si>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</si>
  <si>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</si>
  <si>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</si>
  <si>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</si>
  <si>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</si>
  <si>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</si>
  <si>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</si>
  <si>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</si>
  <si>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</si>
  <si>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</si>
  <si>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</si>
  <si>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</si>
  <si>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</si>
  <si>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</si>
  <si>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</si>
  <si>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</si>
  <si>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</si>
  <si>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</si>
  <si>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</si>
  <si>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</si>
  <si>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</si>
  <si>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</si>
  <si>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</si>
  <si>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</si>
  <si>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</si>
  <si>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</si>
  <si>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</si>
  <si>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</si>
  <si>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</si>
  <si>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</si>
  <si>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</si>
  <si>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</si>
  <si>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</si>
  <si>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</si>
  <si>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</si>
  <si>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</si>
  <si>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</si>
  <si>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</si>
  <si>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</si>
  <si>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</si>
  <si>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</si>
  <si>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</si>
  <si>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</si>
  <si>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</si>
  <si>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</si>
  <si>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</si>
  <si>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</si>
  <si>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</si>
  <si>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</si>
  <si>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</si>
  <si>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</si>
  <si>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</si>
  <si>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</si>
  <si>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</si>
  <si>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</si>
  <si>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</si>
  <si>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</si>
  <si>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</si>
  <si>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</si>
  <si>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</si>
  <si>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</si>
  <si>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</si>
  <si>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</si>
  <si>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</si>
  <si>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</si>
  <si>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</si>
  <si>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</si>
  <si>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</si>
  <si>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</si>
  <si>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</si>
  <si>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</si>
  <si>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</si>
  <si>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</si>
  <si>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</si>
  <si>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</si>
  <si>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</si>
  <si>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</si>
  <si>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</si>
  <si>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</si>
  <si>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</si>
  <si>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</si>
  <si>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</si>
  <si>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</si>
  <si>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</si>
  <si>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</si>
  <si>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</si>
  <si>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</si>
  <si>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</si>
  <si>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</si>
  <si>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</si>
  <si>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</si>
  <si>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</si>
  <si>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</si>
  <si>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</si>
  <si>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</si>
  <si>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</si>
  <si>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</si>
  <si>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</si>
  <si>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</si>
  <si>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</si>
  <si>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</si>
  <si>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</si>
  <si>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</si>
  <si>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</si>
  <si>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</si>
  <si>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</si>
  <si>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</si>
  <si>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</si>
  <si>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</si>
  <si>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</si>
  <si>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</si>
  <si>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</si>
  <si>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</si>
  <si>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</si>
  <si>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</si>
  <si>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</si>
  <si>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</si>
  <si>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</si>
  <si>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</si>
  <si>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</si>
  <si>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</si>
  <si>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</si>
  <si>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</si>
  <si>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</si>
  <si>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</si>
  <si>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</si>
  <si>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</si>
  <si>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</si>
  <si>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</si>
  <si>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</si>
  <si>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</si>
  <si>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</si>
  <si>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</si>
  <si>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</si>
  <si>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</si>
  <si>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</si>
  <si>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</si>
  <si>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</si>
  <si>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</si>
  <si>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</si>
  <si>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</si>
  <si>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</si>
  <si>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</si>
  <si>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</si>
  <si>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</si>
  <si>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</si>
  <si>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</si>
  <si>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</si>
  <si>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</si>
  <si>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</si>
  <si>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</si>
  <si>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</si>
  <si>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</si>
  <si>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</si>
  <si>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</si>
  <si>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</si>
  <si>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</si>
  <si>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</si>
  <si>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</si>
  <si>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</si>
  <si>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</si>
  <si>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</si>
  <si>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</si>
  <si>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</si>
  <si>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</si>
  <si>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</si>
  <si>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</si>
  <si>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</si>
  <si>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</si>
  <si>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</si>
  <si>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</si>
  <si>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</si>
  <si>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</si>
  <si>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</si>
  <si>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</si>
  <si>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</si>
  <si>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</si>
  <si>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</si>
  <si>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</si>
  <si>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</si>
  <si>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</si>
  <si>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</si>
  <si>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</si>
  <si>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</si>
  <si>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</si>
  <si>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</si>
  <si>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</si>
  <si>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</si>
  <si>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</si>
  <si>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</si>
  <si>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</si>
  <si>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</si>
  <si>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</si>
  <si>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</si>
  <si>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</si>
  <si>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</si>
  <si>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</si>
  <si>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</si>
  <si>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</si>
  <si>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</si>
  <si>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</si>
  <si>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</si>
  <si>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</si>
  <si>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</si>
  <si>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</si>
  <si>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</si>
  <si>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</si>
  <si>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</si>
  <si>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</si>
  <si>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</si>
  <si>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</si>
  <si>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</si>
  <si>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</si>
  <si>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</si>
  <si>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</si>
  <si>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</si>
  <si>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</si>
  <si>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</si>
  <si>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</si>
  <si>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</si>
  <si>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</si>
  <si>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</si>
  <si>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</si>
  <si>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</si>
  <si>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</si>
  <si>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</si>
  <si>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</si>
  <si>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</si>
  <si>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</si>
  <si>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28.02.2017</t>
  </si>
  <si>
    <t>ЗАВОД ЗА ЈАВНО ЗДРАВЉЕ ШАБАЦ</t>
  </si>
  <si>
    <t>ШАБАЦ</t>
  </si>
  <si>
    <t>07289502</t>
  </si>
  <si>
    <t>100082545</t>
  </si>
  <si>
    <t>840-194661-85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</si>
</sst>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5.emf" /><Relationship Id="rId3" Type="http://schemas.openxmlformats.org/officeDocument/2006/relationships/image" Target="../media/image5.emf" /><Relationship Id="rId4" Type="http://schemas.openxmlformats.org/officeDocument/2006/relationships/image" Target="../media/image27.emf" /><Relationship Id="rId5" Type="http://schemas.openxmlformats.org/officeDocument/2006/relationships/image" Target="../media/image14.emf" /><Relationship Id="rId6" Type="http://schemas.openxmlformats.org/officeDocument/2006/relationships/image" Target="../media/image18.emf" /><Relationship Id="rId7" Type="http://schemas.openxmlformats.org/officeDocument/2006/relationships/image" Target="../media/image20.emf" /><Relationship Id="rId8" Type="http://schemas.openxmlformats.org/officeDocument/2006/relationships/image" Target="../media/image19.emf" /><Relationship Id="rId9" Type="http://schemas.openxmlformats.org/officeDocument/2006/relationships/image" Target="../media/image2.emf" /><Relationship Id="rId10" Type="http://schemas.openxmlformats.org/officeDocument/2006/relationships/image" Target="../media/image30.emf" /><Relationship Id="rId11" Type="http://schemas.openxmlformats.org/officeDocument/2006/relationships/image" Target="../media/image7.emf" /><Relationship Id="rId12" Type="http://schemas.openxmlformats.org/officeDocument/2006/relationships/image" Target="../media/image32.emf" /><Relationship Id="rId13" Type="http://schemas.openxmlformats.org/officeDocument/2006/relationships/image" Target="../media/image33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11.emf" /><Relationship Id="rId17" Type="http://schemas.openxmlformats.org/officeDocument/2006/relationships/image" Target="../media/image13.emf" /><Relationship Id="rId18" Type="http://schemas.openxmlformats.org/officeDocument/2006/relationships/image" Target="../media/image21.emf" /><Relationship Id="rId19" Type="http://schemas.openxmlformats.org/officeDocument/2006/relationships/image" Target="../media/image29.emf" /><Relationship Id="rId20" Type="http://schemas.openxmlformats.org/officeDocument/2006/relationships/image" Target="../media/image24.emf" /><Relationship Id="rId21" Type="http://schemas.openxmlformats.org/officeDocument/2006/relationships/image" Target="../media/image41.emf" /><Relationship Id="rId22" Type="http://schemas.openxmlformats.org/officeDocument/2006/relationships/image" Target="../media/image3.emf" /><Relationship Id="rId23" Type="http://schemas.openxmlformats.org/officeDocument/2006/relationships/image" Target="../media/image1.emf" /><Relationship Id="rId24" Type="http://schemas.openxmlformats.org/officeDocument/2006/relationships/image" Target="../media/image12.emf" /><Relationship Id="rId25" Type="http://schemas.openxmlformats.org/officeDocument/2006/relationships/image" Target="../media/image38.emf" /><Relationship Id="rId26" Type="http://schemas.openxmlformats.org/officeDocument/2006/relationships/image" Target="../media/image31.emf" /><Relationship Id="rId27" Type="http://schemas.openxmlformats.org/officeDocument/2006/relationships/image" Target="../media/image2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3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673</v>
      </c>
      <c r="B29" s="44" t="str">
        <f>LEFT(A29,2)</f>
        <v>08</v>
      </c>
      <c r="D29" s="44" t="s">
        <v>279</v>
      </c>
      <c r="E29" s="44" t="str">
        <f>LEFT(D29,8)</f>
        <v>00208006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30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31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32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279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33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280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34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35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36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37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77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78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79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80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08 ШАБАЦ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00208006 ЗЈЗ ШАБАЦ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29559</v>
      </c>
      <c r="E13" s="79">
        <f>E14+E15</f>
        <v>0</v>
      </c>
    </row>
    <row r="14" spans="1:5" ht="24" customHeight="1">
      <c r="A14" s="80"/>
      <c r="B14" s="81" t="s">
        <v>201</v>
      </c>
      <c r="C14" s="82" t="s">
        <v>213</v>
      </c>
      <c r="D14" s="83">
        <v>29559</v>
      </c>
      <c r="E14" s="84"/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158741</v>
      </c>
      <c r="E16" s="79">
        <f>E17+E18+E19</f>
        <v>36107</v>
      </c>
    </row>
    <row r="17" spans="1:5" ht="24" customHeight="1">
      <c r="A17" s="80"/>
      <c r="B17" s="81" t="s">
        <v>206</v>
      </c>
      <c r="C17" s="82" t="s">
        <v>215</v>
      </c>
      <c r="D17" s="83">
        <v>158741</v>
      </c>
      <c r="E17" s="84">
        <v>36107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160327</v>
      </c>
      <c r="E20" s="79">
        <f>E21+E22+E23</f>
        <v>35960</v>
      </c>
    </row>
    <row r="21" spans="1:5" ht="24" customHeight="1">
      <c r="A21" s="80"/>
      <c r="B21" s="81" t="s">
        <v>218</v>
      </c>
      <c r="C21" s="82" t="s">
        <v>219</v>
      </c>
      <c r="D21" s="83">
        <v>160327</v>
      </c>
      <c r="E21" s="84">
        <v>35960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27973</v>
      </c>
      <c r="E24" s="78">
        <f>E13+E16-E20</f>
        <v>147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27967</v>
      </c>
      <c r="E25" s="84">
        <v>147</v>
      </c>
    </row>
    <row r="26" spans="1:5" ht="24" customHeight="1" thickBot="1">
      <c r="A26" s="88"/>
      <c r="B26" s="89" t="s">
        <v>210</v>
      </c>
      <c r="C26" s="90" t="s">
        <v>225</v>
      </c>
      <c r="D26" s="91">
        <v>6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7">
      <selection activeCell="D112" sqref="D11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08 ШАБАЦ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00208006 ЗЈЗ ШАБАЦ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190</v>
      </c>
      <c r="E22" s="196">
        <f>E23</f>
        <v>0</v>
      </c>
      <c r="F22" s="178">
        <f aca="true" t="shared" si="0" ref="F22:F32">D22+E22</f>
        <v>190</v>
      </c>
      <c r="G22" s="251">
        <f>G23</f>
        <v>0</v>
      </c>
      <c r="H22" s="21">
        <f aca="true" t="shared" si="1" ref="H22:H32">F22+G22</f>
        <v>190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190</v>
      </c>
      <c r="E23" s="196">
        <f>E24+E29</f>
        <v>0</v>
      </c>
      <c r="F23" s="178">
        <f t="shared" si="0"/>
        <v>190</v>
      </c>
      <c r="G23" s="251">
        <f>G24+G29</f>
        <v>0</v>
      </c>
      <c r="H23" s="21">
        <f t="shared" si="1"/>
        <v>190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190</v>
      </c>
      <c r="E29" s="196">
        <f>E30</f>
        <v>0</v>
      </c>
      <c r="F29" s="178">
        <f t="shared" si="0"/>
        <v>190</v>
      </c>
      <c r="G29" s="254"/>
      <c r="H29" s="21">
        <f t="shared" si="1"/>
        <v>190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190</v>
      </c>
      <c r="E30" s="196">
        <f>E31</f>
        <v>0</v>
      </c>
      <c r="F30" s="178">
        <f t="shared" si="0"/>
        <v>190</v>
      </c>
      <c r="G30" s="254"/>
      <c r="H30" s="21">
        <f t="shared" si="1"/>
        <v>190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190</v>
      </c>
      <c r="E31" s="252"/>
      <c r="F31" s="178">
        <f t="shared" si="0"/>
        <v>190</v>
      </c>
      <c r="G31" s="255"/>
      <c r="H31" s="21">
        <f t="shared" si="1"/>
        <v>190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190</v>
      </c>
      <c r="E32" s="192">
        <f>E22</f>
        <v>0</v>
      </c>
      <c r="F32" s="169">
        <f t="shared" si="0"/>
        <v>190</v>
      </c>
      <c r="G32" s="253">
        <f>G22</f>
        <v>0</v>
      </c>
      <c r="H32" s="31">
        <f t="shared" si="1"/>
        <v>190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190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190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190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190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190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190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00208006 ЗЈЗ ШАБАЦ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6" sqref="G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00208006 ЗЈЗ ШАБАЦ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147</v>
      </c>
      <c r="D13" s="120">
        <f t="shared" si="0"/>
        <v>640</v>
      </c>
      <c r="E13" s="120">
        <f t="shared" si="0"/>
        <v>787</v>
      </c>
      <c r="F13" s="120">
        <f t="shared" si="0"/>
        <v>0</v>
      </c>
      <c r="G13" s="120">
        <f t="shared" si="0"/>
        <v>640</v>
      </c>
      <c r="H13" s="120">
        <f t="shared" si="0"/>
        <v>640</v>
      </c>
    </row>
    <row r="14" spans="1:8" ht="19.5" customHeight="1">
      <c r="A14" s="118" t="s">
        <v>940</v>
      </c>
      <c r="B14" s="119" t="s">
        <v>941</v>
      </c>
      <c r="C14" s="121">
        <v>147</v>
      </c>
      <c r="D14" s="121">
        <v>162</v>
      </c>
      <c r="E14" s="120">
        <f>C14+D14</f>
        <v>309</v>
      </c>
      <c r="F14" s="121"/>
      <c r="G14" s="121">
        <v>162</v>
      </c>
      <c r="H14" s="120">
        <f>F14+G14</f>
        <v>162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478</v>
      </c>
      <c r="E16" s="120">
        <f>C16+D16</f>
        <v>478</v>
      </c>
      <c r="F16" s="122"/>
      <c r="G16" s="122">
        <v>478</v>
      </c>
      <c r="H16" s="120">
        <f>F16+G16</f>
        <v>478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07289502</v>
      </c>
      <c r="B2" s="236" t="str">
        <f>NazivKorisnika</f>
        <v>ЗАВОД ЗА ЈАВНО ЗДРАВЉЕ ШАБАЦ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190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190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35960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-35770</v>
      </c>
      <c r="H12" s="244">
        <f>G12</f>
        <v>-35770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13">
      <selection activeCell="F43" sqref="F43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ЗАВОД ЗА ЈАВНО ЗДРАВЉЕ ШАБАЦ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ШАБАЦ</v>
      </c>
      <c r="B9" s="275"/>
      <c r="C9" s="285"/>
      <c r="E9" s="518" t="str">
        <f>"Матични број:   "&amp;MatBroj</f>
        <v>Матични број:   07289502</v>
      </c>
      <c r="F9" s="283"/>
      <c r="G9" s="276"/>
    </row>
    <row r="10" spans="1:7" ht="15.75">
      <c r="A10" s="284" t="str">
        <f>"ПИБ:   "&amp;bip</f>
        <v>ПИБ:   100082545</v>
      </c>
      <c r="B10" s="275"/>
      <c r="C10" s="285"/>
      <c r="E10" s="519" t="str">
        <f>"Број подрачуна:  "&amp;BrojPodr</f>
        <v>Број подрачуна:  840-194661-85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70300</v>
      </c>
      <c r="E23" s="301">
        <f>E24+E42</f>
        <v>97190</v>
      </c>
      <c r="F23" s="301">
        <f>F24+F42</f>
        <v>16306</v>
      </c>
      <c r="G23" s="301">
        <f aca="true" t="shared" si="0" ref="G23:G86">E23-F23</f>
        <v>80884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68860</v>
      </c>
      <c r="E24" s="301">
        <f>E25+E29+E31+E33+E37+E40</f>
        <v>93797</v>
      </c>
      <c r="F24" s="301">
        <f>F25+F29+F31+F33+F37+F40</f>
        <v>16306</v>
      </c>
      <c r="G24" s="301">
        <f t="shared" si="0"/>
        <v>77491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67899</v>
      </c>
      <c r="E25" s="301">
        <f>SUM(E26:E28)</f>
        <v>89069</v>
      </c>
      <c r="F25" s="301">
        <f>SUM(F26:F28)</f>
        <v>12633</v>
      </c>
      <c r="G25" s="301">
        <f t="shared" si="0"/>
        <v>76436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44898</v>
      </c>
      <c r="E26" s="306">
        <v>45492</v>
      </c>
      <c r="F26" s="306">
        <v>1316</v>
      </c>
      <c r="G26" s="301">
        <f t="shared" si="0"/>
        <v>44176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23001</v>
      </c>
      <c r="E27" s="306">
        <v>43577</v>
      </c>
      <c r="F27" s="306">
        <v>11317</v>
      </c>
      <c r="G27" s="301">
        <f t="shared" si="0"/>
        <v>32260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811</v>
      </c>
      <c r="E33" s="301">
        <f>SUM(E34:E36)</f>
        <v>811</v>
      </c>
      <c r="F33" s="301">
        <f>SUM(F34:F36)</f>
        <v>0</v>
      </c>
      <c r="G33" s="301">
        <f t="shared" si="0"/>
        <v>811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811</v>
      </c>
      <c r="E34" s="306">
        <v>811</v>
      </c>
      <c r="F34" s="306"/>
      <c r="G34" s="301">
        <f t="shared" si="0"/>
        <v>811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150</v>
      </c>
      <c r="E40" s="301">
        <f>E41</f>
        <v>3917</v>
      </c>
      <c r="F40" s="301">
        <f>F41</f>
        <v>3673</v>
      </c>
      <c r="G40" s="301">
        <f t="shared" si="0"/>
        <v>244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150</v>
      </c>
      <c r="E41" s="306">
        <v>3917</v>
      </c>
      <c r="F41" s="306">
        <v>3673</v>
      </c>
      <c r="G41" s="301">
        <f t="shared" si="0"/>
        <v>244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1440</v>
      </c>
      <c r="E42" s="301">
        <f>E43+E51</f>
        <v>3393</v>
      </c>
      <c r="F42" s="301">
        <f>F43+F51</f>
        <v>0</v>
      </c>
      <c r="G42" s="301">
        <f t="shared" si="0"/>
        <v>3393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1440</v>
      </c>
      <c r="E51" s="301">
        <f>E52+E53</f>
        <v>3393</v>
      </c>
      <c r="F51" s="301">
        <f>F52+F53</f>
        <v>0</v>
      </c>
      <c r="G51" s="301">
        <f t="shared" si="0"/>
        <v>3393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1440</v>
      </c>
      <c r="E53" s="306">
        <v>3393</v>
      </c>
      <c r="F53" s="306"/>
      <c r="G53" s="301">
        <f t="shared" si="0"/>
        <v>3393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47139</v>
      </c>
      <c r="E54" s="301">
        <f>E55+E75+E97</f>
        <v>51347</v>
      </c>
      <c r="F54" s="301">
        <f>F55+F75+F97</f>
        <v>0</v>
      </c>
      <c r="G54" s="301">
        <f t="shared" si="0"/>
        <v>51347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46262</v>
      </c>
      <c r="E75" s="301">
        <f>E76+E86+E92</f>
        <v>46184</v>
      </c>
      <c r="F75" s="301">
        <f>F76+F86+F92</f>
        <v>0</v>
      </c>
      <c r="G75" s="301">
        <f t="shared" si="0"/>
        <v>46184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29559</v>
      </c>
      <c r="E76" s="301">
        <f>E77+E78+E79+E80+E81+E82+E83+E84+E85</f>
        <v>27973</v>
      </c>
      <c r="F76" s="301">
        <f>F77+F78+F79+F80+F81+F82+F83+F84+F85</f>
        <v>0</v>
      </c>
      <c r="G76" s="301">
        <f t="shared" si="0"/>
        <v>27973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29483</v>
      </c>
      <c r="E77" s="306">
        <v>27967</v>
      </c>
      <c r="F77" s="306"/>
      <c r="G77" s="301">
        <f t="shared" si="0"/>
        <v>27967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>
        <v>13</v>
      </c>
      <c r="E79" s="306">
        <v>6</v>
      </c>
      <c r="F79" s="306"/>
      <c r="G79" s="301">
        <f t="shared" si="0"/>
        <v>6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>
        <v>63</v>
      </c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16703</v>
      </c>
      <c r="E86" s="301">
        <f>E91</f>
        <v>18211</v>
      </c>
      <c r="F86" s="301">
        <f>F91</f>
        <v>0</v>
      </c>
      <c r="G86" s="301">
        <f t="shared" si="0"/>
        <v>18211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16703</v>
      </c>
      <c r="E91" s="306">
        <v>18211</v>
      </c>
      <c r="F91" s="306"/>
      <c r="G91" s="301">
        <f aca="true" t="shared" si="1" ref="G91:G103">E91-F91</f>
        <v>18211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877</v>
      </c>
      <c r="E97" s="301">
        <f>E98</f>
        <v>5163</v>
      </c>
      <c r="F97" s="301">
        <f>F98</f>
        <v>0</v>
      </c>
      <c r="G97" s="301">
        <f t="shared" si="1"/>
        <v>5163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877</v>
      </c>
      <c r="E98" s="301">
        <f>SUM(E99:E101)</f>
        <v>5163</v>
      </c>
      <c r="F98" s="301">
        <f>SUM(F99:F101)</f>
        <v>0</v>
      </c>
      <c r="G98" s="301">
        <f t="shared" si="1"/>
        <v>5163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877</v>
      </c>
      <c r="E100" s="306">
        <v>5163</v>
      </c>
      <c r="F100" s="306"/>
      <c r="G100" s="301">
        <f t="shared" si="1"/>
        <v>5163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117439</v>
      </c>
      <c r="E102" s="301">
        <f>E23+E54</f>
        <v>148537</v>
      </c>
      <c r="F102" s="301">
        <f>F23+F54</f>
        <v>16306</v>
      </c>
      <c r="G102" s="301">
        <f t="shared" si="1"/>
        <v>132231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>
        <v>8916</v>
      </c>
      <c r="F103" s="306"/>
      <c r="G103" s="301">
        <f t="shared" si="1"/>
        <v>8916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17580</v>
      </c>
      <c r="G108" s="301">
        <f>G109+G133+G155+G213+G241+G255</f>
        <v>23374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/>
      <c r="G157" s="306"/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/>
      <c r="G158" s="306"/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/>
      <c r="G159" s="306"/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/>
      <c r="G160" s="306"/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/>
      <c r="G163" s="306"/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/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/>
      <c r="G175" s="306"/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/>
      <c r="G176" s="306"/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/>
      <c r="G188" s="306"/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/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/>
      <c r="G190" s="306"/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/>
      <c r="G191" s="306"/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/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/>
      <c r="G196" s="306"/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/>
      <c r="G197" s="306"/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/>
      <c r="G198" s="306"/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/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/>
      <c r="G237" s="306"/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877</v>
      </c>
      <c r="G241" s="321">
        <f>G242+G246+G249+G251</f>
        <v>5163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/>
      <c r="G243" s="322"/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877</v>
      </c>
      <c r="G246" s="301">
        <f>G247+G248</f>
        <v>5163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877</v>
      </c>
      <c r="G247" s="306">
        <v>5163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/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16703</v>
      </c>
      <c r="G255" s="301">
        <f>G256</f>
        <v>18211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16703</v>
      </c>
      <c r="G256" s="301">
        <f>SUM(G257:G260)</f>
        <v>18211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/>
      <c r="G258" s="306"/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16703</v>
      </c>
      <c r="G259" s="306">
        <v>18064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/>
      <c r="G260" s="306">
        <v>147</v>
      </c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99859</v>
      </c>
      <c r="G261" s="301">
        <f>G262+G275-G276+G277-G278+G280-G281</f>
        <v>108857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75333</v>
      </c>
      <c r="G262" s="301">
        <f>G263</f>
        <v>85807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75333</v>
      </c>
      <c r="G263" s="301">
        <f>G267+G268-G269+G270+G271-G272+G273+G274</f>
        <v>85807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68860</v>
      </c>
      <c r="G267" s="306">
        <v>77491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1440</v>
      </c>
      <c r="G268" s="306">
        <v>3393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/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5033</v>
      </c>
      <c r="G271" s="306">
        <v>4923</v>
      </c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/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24526</v>
      </c>
      <c r="G275" s="328">
        <v>23050</v>
      </c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/>
      <c r="G277" s="328"/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/>
      <c r="G278" s="328"/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117439</v>
      </c>
      <c r="G286" s="331">
        <f>G108+G261</f>
        <v>132231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/>
      <c r="G287" s="328">
        <v>8916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7">
      <selection activeCell="E338" sqref="E338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ЗАВОД ЗА ЈАВНО ЗДРАВЉЕ ШАБАЦ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ШАБАЦ</v>
      </c>
      <c r="B9" s="275"/>
      <c r="C9" s="285"/>
      <c r="D9" s="518" t="str">
        <f>"Матични број:   "&amp;MatBroj</f>
        <v>Матични број:   07289502</v>
      </c>
      <c r="E9" s="285"/>
      <c r="F9" s="345"/>
      <c r="G9" s="277"/>
    </row>
    <row r="10" spans="1:7" ht="15.75">
      <c r="A10" s="284" t="str">
        <f>"ПИБ:   "&amp;bip</f>
        <v>ПИБ:   100082545</v>
      </c>
      <c r="B10" s="275"/>
      <c r="C10" s="285"/>
      <c r="D10" s="519" t="str">
        <f>"Број подрачуна:  "&amp;BrojPodr</f>
        <v>Број подрачуна:  840-194661-85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157425</v>
      </c>
      <c r="E21" s="350">
        <f>E22+E126</f>
        <v>158741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157425</v>
      </c>
      <c r="E22" s="350">
        <f>E23+E67+E77+E89+E114+E119+E123</f>
        <v>158741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93647</v>
      </c>
      <c r="E89" s="350">
        <f>E90+E97+E102+E109+E112</f>
        <v>95532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754</v>
      </c>
      <c r="E90" s="350">
        <f>SUM(E91:E96)</f>
        <v>1267</v>
      </c>
    </row>
    <row r="91" spans="1:5" ht="12.75">
      <c r="A91" s="325">
        <v>2071</v>
      </c>
      <c r="B91" s="303">
        <v>741100</v>
      </c>
      <c r="C91" s="318" t="s">
        <v>431</v>
      </c>
      <c r="D91" s="351">
        <v>554</v>
      </c>
      <c r="E91" s="351">
        <v>1145</v>
      </c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200</v>
      </c>
      <c r="E94" s="351">
        <v>122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92893</v>
      </c>
      <c r="E97" s="350">
        <f>SUM(E98:E101)</f>
        <v>94265</v>
      </c>
    </row>
    <row r="98" spans="1:5" ht="24">
      <c r="A98" s="303">
        <v>2078</v>
      </c>
      <c r="B98" s="303">
        <v>742100</v>
      </c>
      <c r="C98" s="318" t="s">
        <v>436</v>
      </c>
      <c r="D98" s="351">
        <v>48</v>
      </c>
      <c r="E98" s="351">
        <v>64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92845</v>
      </c>
      <c r="E100" s="351">
        <v>94201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147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147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>
        <v>147</v>
      </c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36975</v>
      </c>
      <c r="E119" s="350">
        <f>E120</f>
        <v>35960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36975</v>
      </c>
      <c r="E120" s="350">
        <f>E121+E122</f>
        <v>35960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36975</v>
      </c>
      <c r="E121" s="351">
        <v>35960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26803</v>
      </c>
      <c r="E123" s="350">
        <f>E124</f>
        <v>27102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26803</v>
      </c>
      <c r="E124" s="350">
        <f>E125</f>
        <v>27102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26803</v>
      </c>
      <c r="E125" s="351">
        <v>27102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156314</v>
      </c>
      <c r="E151" s="350">
        <f>E152+E320</f>
        <v>165250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152995</v>
      </c>
      <c r="E152" s="350">
        <f>E153+E175+E220+E235+E259+E272+E288+E303</f>
        <v>156488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104086</v>
      </c>
      <c r="E153" s="350">
        <f>E154+E156+E160+E162+E167+E169+E171+E173</f>
        <v>106983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84714</v>
      </c>
      <c r="E154" s="350">
        <f>E155</f>
        <v>87975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84714</v>
      </c>
      <c r="E155" s="351">
        <v>87975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15168</v>
      </c>
      <c r="E156" s="350">
        <f>SUM(E157:E159)</f>
        <v>15656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10168</v>
      </c>
      <c r="E157" s="351">
        <v>10557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4364</v>
      </c>
      <c r="E158" s="351">
        <v>4450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636</v>
      </c>
      <c r="E159" s="351">
        <v>649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884</v>
      </c>
      <c r="E160" s="350">
        <f>E161</f>
        <v>571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884</v>
      </c>
      <c r="E161" s="351">
        <v>571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387</v>
      </c>
      <c r="E162" s="350">
        <f>SUM(E163:E166)</f>
        <v>120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387</v>
      </c>
      <c r="E165" s="351"/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>
        <v>120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1472</v>
      </c>
      <c r="E167" s="350">
        <f>E168</f>
        <v>1295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1472</v>
      </c>
      <c r="E168" s="351">
        <v>1295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1461</v>
      </c>
      <c r="E169" s="350">
        <f>E170</f>
        <v>1366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1461</v>
      </c>
      <c r="E170" s="351">
        <v>1366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43667</v>
      </c>
      <c r="E175" s="350">
        <f>E176+E184+E190+E199+E207+E210</f>
        <v>44055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6465</v>
      </c>
      <c r="E176" s="350">
        <f>SUM(E177:E183)</f>
        <v>7007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219</v>
      </c>
      <c r="E177" s="351">
        <v>262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3388</v>
      </c>
      <c r="E178" s="351">
        <v>3471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387</v>
      </c>
      <c r="E179" s="351">
        <v>712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1469</v>
      </c>
      <c r="E180" s="351">
        <v>1388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539</v>
      </c>
      <c r="E181" s="351">
        <v>677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463</v>
      </c>
      <c r="E182" s="351">
        <v>497</v>
      </c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860</v>
      </c>
      <c r="E184" s="350">
        <f>SUM(E185:E189)</f>
        <v>775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860</v>
      </c>
      <c r="E185" s="351">
        <v>775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5517</v>
      </c>
      <c r="E190" s="350">
        <f>SUM(E191:E198)</f>
        <v>7021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90</v>
      </c>
      <c r="E191" s="351">
        <v>92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404</v>
      </c>
      <c r="E192" s="351">
        <v>416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386</v>
      </c>
      <c r="E193" s="351">
        <v>618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98</v>
      </c>
      <c r="E194" s="351">
        <v>52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3639</v>
      </c>
      <c r="E195" s="351">
        <v>4891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294</v>
      </c>
      <c r="E196" s="351">
        <v>339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556</v>
      </c>
      <c r="E197" s="351">
        <v>553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50</v>
      </c>
      <c r="E198" s="351">
        <v>60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2848</v>
      </c>
      <c r="E199" s="350">
        <f>SUM(E200:E206)</f>
        <v>3246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2085</v>
      </c>
      <c r="E202" s="351">
        <v>2016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763</v>
      </c>
      <c r="E205" s="351">
        <v>1230</v>
      </c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4421</v>
      </c>
      <c r="E207" s="350">
        <f>E208+E209</f>
        <v>5192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850</v>
      </c>
      <c r="E208" s="351">
        <v>638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3571</v>
      </c>
      <c r="E209" s="351">
        <v>4554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23556</v>
      </c>
      <c r="E210" s="350">
        <f>SUM(E211:E219)</f>
        <v>20814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1393</v>
      </c>
      <c r="E211" s="351">
        <v>1856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304</v>
      </c>
      <c r="E213" s="351">
        <v>291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1325</v>
      </c>
      <c r="E214" s="351">
        <v>1378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18700</v>
      </c>
      <c r="E217" s="351">
        <v>15813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549</v>
      </c>
      <c r="E218" s="351">
        <v>540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1285</v>
      </c>
      <c r="E219" s="351">
        <v>936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5033</v>
      </c>
      <c r="E220" s="350">
        <f>E221+E225+E227+E229+E233</f>
        <v>4923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5033</v>
      </c>
      <c r="E221" s="350">
        <f>SUM(E222:E224)</f>
        <v>4923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426</v>
      </c>
      <c r="E222" s="351">
        <v>433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4607</v>
      </c>
      <c r="E223" s="351">
        <v>4490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209</v>
      </c>
      <c r="E303" s="356">
        <f>E304+E307+E311+E313+E316+E318</f>
        <v>527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209</v>
      </c>
      <c r="E307" s="350">
        <f>SUM(E308:E310)</f>
        <v>231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165</v>
      </c>
      <c r="E308" s="351">
        <v>108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35</v>
      </c>
      <c r="E309" s="351">
        <v>123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9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296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>
        <v>296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3319</v>
      </c>
      <c r="E320" s="356">
        <f>E321+E343+E352+E355+E363</f>
        <v>8762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3319</v>
      </c>
      <c r="E321" s="356">
        <f>E322+E327+E337+E339+E341</f>
        <v>8762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3099</v>
      </c>
      <c r="E327" s="356">
        <f>SUM(E328:E336)</f>
        <v>8526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2329</v>
      </c>
      <c r="E329" s="351">
        <v>1430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770</v>
      </c>
      <c r="E332" s="351">
        <v>7087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>
        <v>9</v>
      </c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220</v>
      </c>
      <c r="E341" s="356">
        <f>E342</f>
        <v>236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220</v>
      </c>
      <c r="E342" s="351">
        <v>236</v>
      </c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1111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6509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23415</v>
      </c>
      <c r="E369" s="350">
        <f>E370+E371+E372+E373+E374</f>
        <v>29559</v>
      </c>
    </row>
    <row r="370" spans="1:5" ht="24">
      <c r="A370" s="375">
        <v>2349</v>
      </c>
      <c r="B370" s="360"/>
      <c r="C370" s="367" t="s">
        <v>1429</v>
      </c>
      <c r="D370" s="359">
        <v>18378</v>
      </c>
      <c r="E370" s="351">
        <v>24526</v>
      </c>
    </row>
    <row r="371" spans="1:5" ht="24">
      <c r="A371" s="375">
        <v>2350</v>
      </c>
      <c r="B371" s="360"/>
      <c r="C371" s="367" t="s">
        <v>1430</v>
      </c>
      <c r="D371" s="359">
        <v>5037</v>
      </c>
      <c r="E371" s="351">
        <v>5033</v>
      </c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24526</v>
      </c>
      <c r="E378" s="356">
        <f>IF(E367&gt;0,IF((E367+E369-E375)&gt;0,E367+E369-E375,0),IF((E369-E368-E375)&gt;0,E369-E368-E375,0))</f>
        <v>23050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24526</v>
      </c>
      <c r="E380" s="356">
        <f>E381+E382</f>
        <v>23050</v>
      </c>
    </row>
    <row r="381" spans="1:5" ht="24">
      <c r="A381" s="375">
        <v>2360</v>
      </c>
      <c r="B381" s="360"/>
      <c r="C381" s="367" t="s">
        <v>1440</v>
      </c>
      <c r="D381" s="359">
        <v>24526</v>
      </c>
      <c r="E381" s="351">
        <v>23050</v>
      </c>
    </row>
    <row r="382" spans="1:5" ht="24">
      <c r="A382" s="375">
        <v>2361</v>
      </c>
      <c r="B382" s="360"/>
      <c r="C382" s="367" t="s">
        <v>1441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05">
      <selection activeCell="D195" sqref="D195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ЈАВНО ЗДРАВЉЕ ШАБАЦ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ШАБАЦ</v>
      </c>
      <c r="B9" s="275"/>
      <c r="C9" s="285"/>
      <c r="D9" s="518" t="str">
        <f>"Матични број:   "&amp;MatBroj</f>
        <v>Матични број:   07289502</v>
      </c>
      <c r="E9" s="285"/>
      <c r="F9" s="345"/>
      <c r="G9" s="277"/>
    </row>
    <row r="10" spans="1:7" s="278" customFormat="1" ht="15.75">
      <c r="A10" s="284" t="str">
        <f>"ПИБ:   "&amp;bip</f>
        <v>ПИБ:   100082545</v>
      </c>
      <c r="B10" s="275"/>
      <c r="C10" s="285"/>
      <c r="D10" s="519" t="str">
        <f>"Број подрачуна:  "&amp;BrojPodr</f>
        <v>Број подрачуна:  840-194661-85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3319</v>
      </c>
      <c r="E87" s="301">
        <f>E88+E134</f>
        <v>8762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3319</v>
      </c>
      <c r="E88" s="301">
        <f>E89+E111+E120+E123+E131</f>
        <v>8762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3319</v>
      </c>
      <c r="E89" s="301">
        <f>E90+E95+E105+E107+E109</f>
        <v>8762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3099</v>
      </c>
      <c r="E95" s="301">
        <f>SUM(E96:E104)</f>
        <v>8526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2329</v>
      </c>
      <c r="E97" s="306">
        <v>1430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770</v>
      </c>
      <c r="E100" s="306">
        <v>7087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>
        <v>9</v>
      </c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220</v>
      </c>
      <c r="E109" s="397">
        <f>E110</f>
        <v>236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220</v>
      </c>
      <c r="E110" s="306">
        <v>236</v>
      </c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3319</v>
      </c>
      <c r="E183" s="301">
        <f>IF(E87-E21&gt;0,E87-E21,0)</f>
        <v>8762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27">
      <selection activeCell="E25" sqref="E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ЈАВНО ЗДРАВЉЕ ШАБАЦ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ШАБАЦ</v>
      </c>
      <c r="B9" s="275"/>
      <c r="C9" s="285"/>
      <c r="D9" s="518" t="str">
        <f>"Матични број:   "&amp;MatBroj</f>
        <v>Матични број:   07289502</v>
      </c>
      <c r="E9" s="285"/>
      <c r="F9" s="345"/>
      <c r="G9" s="277"/>
    </row>
    <row r="10" spans="1:7" s="278" customFormat="1" ht="15.75">
      <c r="A10" s="284" t="str">
        <f>"ПИБ:   "&amp;bip</f>
        <v>ПИБ:   100082545</v>
      </c>
      <c r="B10" s="275"/>
      <c r="C10" s="285"/>
      <c r="D10" s="519" t="str">
        <f>"Број подрачуна:  "&amp;BrojPodr</f>
        <v>Број подрачуна:  840-194661-85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157425</v>
      </c>
      <c r="E21" s="350">
        <f>E22+E126+E151</f>
        <v>158741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157425</v>
      </c>
      <c r="E22" s="350">
        <f>E23+E67+E77+E89+E114+E119+E123</f>
        <v>158741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93647</v>
      </c>
      <c r="E89" s="350">
        <f>E90+E97+E102+E109+E112</f>
        <v>95532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754</v>
      </c>
      <c r="E90" s="350">
        <f>SUM(E91:E96)</f>
        <v>1267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>
        <v>554</v>
      </c>
      <c r="E91" s="351">
        <v>1145</v>
      </c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200</v>
      </c>
      <c r="E94" s="351">
        <v>122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92893</v>
      </c>
      <c r="E97" s="350">
        <f>SUM(E98:E101)</f>
        <v>94265</v>
      </c>
    </row>
    <row r="98" spans="1:5" ht="24">
      <c r="A98" s="303">
        <v>4078</v>
      </c>
      <c r="B98" s="303">
        <v>742100</v>
      </c>
      <c r="C98" s="318" t="s">
        <v>436</v>
      </c>
      <c r="D98" s="351">
        <v>48</v>
      </c>
      <c r="E98" s="351">
        <v>64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92845</v>
      </c>
      <c r="E100" s="351">
        <v>94201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147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147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>
        <v>147</v>
      </c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36975</v>
      </c>
      <c r="E119" s="350">
        <f>E120</f>
        <v>35960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36975</v>
      </c>
      <c r="E120" s="350">
        <f>E121+E122</f>
        <v>35960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36975</v>
      </c>
      <c r="E121" s="351">
        <v>35960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26803</v>
      </c>
      <c r="E123" s="350">
        <f>E124</f>
        <v>27102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26803</v>
      </c>
      <c r="E124" s="350">
        <f>E125</f>
        <v>27102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26803</v>
      </c>
      <c r="E125" s="351">
        <v>27102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156314</v>
      </c>
      <c r="E191" s="350">
        <f>E192+E360+E406</f>
        <v>165250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152995</v>
      </c>
      <c r="E192" s="350">
        <f>E193+E215+E260+E275+E299+E312+E328+E343</f>
        <v>156488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104086</v>
      </c>
      <c r="E193" s="350">
        <f>E194+E196+E200+E202+E207+E209+E211+E213</f>
        <v>106983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84714</v>
      </c>
      <c r="E194" s="350">
        <f>E195</f>
        <v>87975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84714</v>
      </c>
      <c r="E195" s="351">
        <v>87975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15168</v>
      </c>
      <c r="E196" s="350">
        <f>SUM(E197:E199)</f>
        <v>15656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10168</v>
      </c>
      <c r="E197" s="351">
        <v>10557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4364</v>
      </c>
      <c r="E198" s="351">
        <v>4450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636</v>
      </c>
      <c r="E199" s="351">
        <v>649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884</v>
      </c>
      <c r="E200" s="350">
        <f>E201</f>
        <v>571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884</v>
      </c>
      <c r="E201" s="351">
        <v>571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387</v>
      </c>
      <c r="E202" s="350">
        <f>SUM(E203:E206)</f>
        <v>120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387</v>
      </c>
      <c r="E205" s="351"/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>
        <v>120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1472</v>
      </c>
      <c r="E207" s="350">
        <f>E208</f>
        <v>1295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1472</v>
      </c>
      <c r="E208" s="351">
        <v>1295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1461</v>
      </c>
      <c r="E209" s="350">
        <f>E210</f>
        <v>1366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1461</v>
      </c>
      <c r="E210" s="351">
        <v>1366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43667</v>
      </c>
      <c r="E215" s="350">
        <f>E216+E224+E230+E239+E247+E250</f>
        <v>44055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6465</v>
      </c>
      <c r="E216" s="350">
        <f>SUM(E217:E223)</f>
        <v>7007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219</v>
      </c>
      <c r="E217" s="351">
        <v>262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3388</v>
      </c>
      <c r="E218" s="351">
        <v>3471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387</v>
      </c>
      <c r="E219" s="351">
        <v>712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1469</v>
      </c>
      <c r="E220" s="351">
        <v>1388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539</v>
      </c>
      <c r="E221" s="351">
        <v>677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463</v>
      </c>
      <c r="E222" s="351">
        <v>497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860</v>
      </c>
      <c r="E224" s="350">
        <f>SUM(E225:E229)</f>
        <v>775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860</v>
      </c>
      <c r="E225" s="351">
        <v>775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5517</v>
      </c>
      <c r="E230" s="350">
        <f>SUM(E231:E238)</f>
        <v>7021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90</v>
      </c>
      <c r="E231" s="351">
        <v>92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404</v>
      </c>
      <c r="E232" s="351">
        <v>416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386</v>
      </c>
      <c r="E233" s="351">
        <v>618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98</v>
      </c>
      <c r="E234" s="351">
        <v>52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3639</v>
      </c>
      <c r="E235" s="351">
        <v>4891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294</v>
      </c>
      <c r="E236" s="351">
        <v>339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556</v>
      </c>
      <c r="E237" s="351">
        <v>553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50</v>
      </c>
      <c r="E238" s="351">
        <v>60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2848</v>
      </c>
      <c r="E239" s="350">
        <f>SUM(E240:E246)</f>
        <v>3246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2085</v>
      </c>
      <c r="E242" s="351">
        <v>2016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763</v>
      </c>
      <c r="E245" s="351">
        <v>1230</v>
      </c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4421</v>
      </c>
      <c r="E247" s="350">
        <f>E248+E249</f>
        <v>5192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850</v>
      </c>
      <c r="E248" s="351">
        <v>638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3571</v>
      </c>
      <c r="E249" s="351">
        <v>4554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23556</v>
      </c>
      <c r="E250" s="350">
        <f>SUM(E251:E259)</f>
        <v>20814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1393</v>
      </c>
      <c r="E251" s="351">
        <v>1856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304</v>
      </c>
      <c r="E253" s="351">
        <v>291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1325</v>
      </c>
      <c r="E254" s="351">
        <v>1378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18700</v>
      </c>
      <c r="E257" s="351">
        <v>15813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549</v>
      </c>
      <c r="E258" s="351">
        <v>540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1285</v>
      </c>
      <c r="E259" s="351">
        <v>936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5033</v>
      </c>
      <c r="E260" s="350">
        <f>E261+E265+E267+E269+E273</f>
        <v>4923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5033</v>
      </c>
      <c r="E261" s="350">
        <f>SUM(E262:E264)</f>
        <v>4923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426</v>
      </c>
      <c r="E262" s="351">
        <v>433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4607</v>
      </c>
      <c r="E263" s="351">
        <v>4490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209</v>
      </c>
      <c r="E343" s="350">
        <f>E344+E347+E351+E353+E356+E358</f>
        <v>527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209</v>
      </c>
      <c r="E347" s="350">
        <f>SUM(E348:E350)</f>
        <v>231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165</v>
      </c>
      <c r="E348" s="351">
        <v>108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35</v>
      </c>
      <c r="E349" s="351">
        <v>123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9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296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>
        <v>296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3319</v>
      </c>
      <c r="E360" s="350">
        <f>E361+E383+E392+E395+E403</f>
        <v>8762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3319</v>
      </c>
      <c r="E361" s="350">
        <f>E362+E367+E377+E379+E381</f>
        <v>8762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3099</v>
      </c>
      <c r="E367" s="350">
        <f>SUM(E368:E376)</f>
        <v>8526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2329</v>
      </c>
      <c r="E369" s="351">
        <v>1430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770</v>
      </c>
      <c r="E372" s="351">
        <v>7087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>
        <v>9</v>
      </c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220</v>
      </c>
      <c r="E381" s="356">
        <f>E382</f>
        <v>236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220</v>
      </c>
      <c r="E382" s="351">
        <v>236</v>
      </c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1111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6509</v>
      </c>
    </row>
    <row r="456" spans="1:5" ht="15" customHeight="1">
      <c r="A456" s="362">
        <v>4436</v>
      </c>
      <c r="B456" s="293"/>
      <c r="C456" s="316" t="s">
        <v>1658</v>
      </c>
      <c r="D456" s="418">
        <v>23415</v>
      </c>
      <c r="E456" s="418">
        <v>29559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157425</v>
      </c>
      <c r="E457" s="350">
        <f>E21+E458</f>
        <v>158741</v>
      </c>
    </row>
    <row r="458" spans="1:5" ht="24">
      <c r="A458" s="375">
        <v>4438</v>
      </c>
      <c r="B458" s="293"/>
      <c r="C458" s="419" t="s">
        <v>1660</v>
      </c>
      <c r="D458" s="351"/>
      <c r="E458" s="351"/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151281</v>
      </c>
      <c r="E459" s="350">
        <f>E191-E460+E461</f>
        <v>160327</v>
      </c>
    </row>
    <row r="460" spans="1:5" ht="24">
      <c r="A460" s="375">
        <v>4440</v>
      </c>
      <c r="B460" s="293"/>
      <c r="C460" s="420" t="s">
        <v>1662</v>
      </c>
      <c r="D460" s="351">
        <v>5033</v>
      </c>
      <c r="E460" s="351">
        <v>4923</v>
      </c>
    </row>
    <row r="461" spans="1:5" ht="24">
      <c r="A461" s="375">
        <v>4441</v>
      </c>
      <c r="B461" s="360"/>
      <c r="C461" s="367" t="s">
        <v>1663</v>
      </c>
      <c r="D461" s="359"/>
      <c r="E461" s="351"/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29559</v>
      </c>
      <c r="E462" s="350">
        <f>E456+E457-E459</f>
        <v>27973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A16">
      <selection activeCell="E553" sqref="E55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ЗАВОД ЗА ЈАВНО ЗДРАВЉЕ ШАБАЦ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ШАБАЦ</v>
      </c>
      <c r="B9" s="6"/>
      <c r="C9" s="146"/>
      <c r="D9" s="3" t="str">
        <f>"Матични број:   "&amp;MaticniBroj</f>
        <v>Матични број:   07289502</v>
      </c>
      <c r="E9" s="8"/>
    </row>
    <row r="10" spans="1:5" ht="31.5" customHeight="1">
      <c r="A10" s="2" t="str">
        <f>"ПИБ:   "&amp;bip</f>
        <v>ПИБ:   100082545</v>
      </c>
      <c r="B10" s="6"/>
      <c r="C10" s="146"/>
      <c r="D10" s="4" t="str">
        <f>"Број подрачуна:  "&amp;BrojPodracuna</f>
        <v>Број подрачуна:  840-194661-85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188190</v>
      </c>
      <c r="E22" s="20">
        <f aca="true" t="shared" si="0" ref="E22:E57">SUM(F22:K22)</f>
        <v>158741</v>
      </c>
      <c r="F22" s="20">
        <f aca="true" t="shared" si="1" ref="F22:K22">F23+F147</f>
        <v>27102</v>
      </c>
      <c r="G22" s="20">
        <f t="shared" si="1"/>
        <v>0</v>
      </c>
      <c r="H22" s="20">
        <f t="shared" si="1"/>
        <v>0</v>
      </c>
      <c r="I22" s="20">
        <f t="shared" si="1"/>
        <v>36107</v>
      </c>
      <c r="J22" s="20">
        <f t="shared" si="1"/>
        <v>0</v>
      </c>
      <c r="K22" s="21">
        <f t="shared" si="1"/>
        <v>95532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188190</v>
      </c>
      <c r="E23" s="20">
        <f t="shared" si="0"/>
        <v>158741</v>
      </c>
      <c r="F23" s="20">
        <f aca="true" t="shared" si="2" ref="F23:K23">F24+F76+F90+F102+F131+F136+F140</f>
        <v>27102</v>
      </c>
      <c r="G23" s="20">
        <f t="shared" si="2"/>
        <v>0</v>
      </c>
      <c r="H23" s="20">
        <f t="shared" si="2"/>
        <v>0</v>
      </c>
      <c r="I23" s="20">
        <f t="shared" si="2"/>
        <v>36107</v>
      </c>
      <c r="J23" s="20">
        <f t="shared" si="2"/>
        <v>0</v>
      </c>
      <c r="K23" s="21">
        <f t="shared" si="2"/>
        <v>95532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122240</v>
      </c>
      <c r="E102" s="20">
        <f t="shared" si="20"/>
        <v>95532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95532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2450</v>
      </c>
      <c r="E103" s="20">
        <f t="shared" si="20"/>
        <v>1267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1267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>
        <v>2300</v>
      </c>
      <c r="E104" s="23">
        <f t="shared" si="20"/>
        <v>1145</v>
      </c>
      <c r="F104" s="22"/>
      <c r="G104" s="22"/>
      <c r="H104" s="22"/>
      <c r="I104" s="22"/>
      <c r="J104" s="22"/>
      <c r="K104" s="24">
        <v>1145</v>
      </c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150</v>
      </c>
      <c r="E107" s="23">
        <f t="shared" si="20"/>
        <v>122</v>
      </c>
      <c r="F107" s="54"/>
      <c r="G107" s="54"/>
      <c r="H107" s="54"/>
      <c r="I107" s="54"/>
      <c r="J107" s="54"/>
      <c r="K107" s="55">
        <v>122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119790</v>
      </c>
      <c r="E110" s="20">
        <f t="shared" si="20"/>
        <v>94265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94265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100</v>
      </c>
      <c r="E111" s="23">
        <f t="shared" si="20"/>
        <v>64</v>
      </c>
      <c r="F111" s="22"/>
      <c r="G111" s="22"/>
      <c r="H111" s="22"/>
      <c r="I111" s="22"/>
      <c r="J111" s="22"/>
      <c r="K111" s="24">
        <v>64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119690</v>
      </c>
      <c r="E113" s="23">
        <f t="shared" si="20"/>
        <v>94201</v>
      </c>
      <c r="F113" s="22"/>
      <c r="G113" s="22"/>
      <c r="H113" s="22"/>
      <c r="I113" s="22"/>
      <c r="J113" s="22"/>
      <c r="K113" s="24">
        <v>94201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150</v>
      </c>
      <c r="E131" s="20">
        <f t="shared" si="20"/>
        <v>147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147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150</v>
      </c>
      <c r="E134" s="20">
        <f t="shared" si="20"/>
        <v>147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147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150</v>
      </c>
      <c r="E135" s="23">
        <f t="shared" si="20"/>
        <v>147</v>
      </c>
      <c r="F135" s="22"/>
      <c r="G135" s="22"/>
      <c r="H135" s="22"/>
      <c r="I135" s="22">
        <v>147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38698</v>
      </c>
      <c r="E136" s="20">
        <f aca="true" t="shared" si="30" ref="E136:E175">SUM(F136:K136)</f>
        <v>35960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35960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38698</v>
      </c>
      <c r="E137" s="20">
        <f t="shared" si="30"/>
        <v>35960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35960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38698</v>
      </c>
      <c r="E138" s="23">
        <f>SUM(F138:K138)</f>
        <v>35960</v>
      </c>
      <c r="F138" s="22"/>
      <c r="G138" s="22"/>
      <c r="H138" s="22"/>
      <c r="I138" s="22">
        <v>35960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27102</v>
      </c>
      <c r="E140" s="20">
        <f t="shared" si="30"/>
        <v>27102</v>
      </c>
      <c r="F140" s="20">
        <f aca="true" t="shared" si="33" ref="F140:K140">F141</f>
        <v>27102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27102</v>
      </c>
      <c r="E141" s="20">
        <f t="shared" si="30"/>
        <v>27102</v>
      </c>
      <c r="F141" s="20">
        <f aca="true" t="shared" si="34" ref="F141:K141">F146</f>
        <v>27102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27102</v>
      </c>
      <c r="E146" s="23">
        <f t="shared" si="30"/>
        <v>27102</v>
      </c>
      <c r="F146" s="22">
        <v>27102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188190</v>
      </c>
      <c r="E224" s="30">
        <f t="shared" si="57"/>
        <v>158741</v>
      </c>
      <c r="F224" s="30">
        <f aca="true" t="shared" si="58" ref="F224:K224">F22+F176</f>
        <v>27102</v>
      </c>
      <c r="G224" s="30">
        <f t="shared" si="58"/>
        <v>0</v>
      </c>
      <c r="H224" s="30">
        <f t="shared" si="58"/>
        <v>0</v>
      </c>
      <c r="I224" s="30">
        <f t="shared" si="58"/>
        <v>36107</v>
      </c>
      <c r="J224" s="30">
        <f t="shared" si="58"/>
        <v>0</v>
      </c>
      <c r="K224" s="31">
        <f t="shared" si="58"/>
        <v>95532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188190</v>
      </c>
      <c r="E233" s="20">
        <f aca="true" t="shared" si="59" ref="E233:E304">SUM(F233:K233)</f>
        <v>165250</v>
      </c>
      <c r="F233" s="20">
        <f aca="true" t="shared" si="60" ref="F233:K233">F234+F430</f>
        <v>27102</v>
      </c>
      <c r="G233" s="20">
        <f t="shared" si="60"/>
        <v>0</v>
      </c>
      <c r="H233" s="20">
        <f t="shared" si="60"/>
        <v>0</v>
      </c>
      <c r="I233" s="20">
        <f t="shared" si="60"/>
        <v>35960</v>
      </c>
      <c r="J233" s="20">
        <f t="shared" si="60"/>
        <v>0</v>
      </c>
      <c r="K233" s="21">
        <f t="shared" si="60"/>
        <v>102188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175350</v>
      </c>
      <c r="E234" s="20">
        <f t="shared" si="59"/>
        <v>156488</v>
      </c>
      <c r="F234" s="20">
        <f aca="true" t="shared" si="61" ref="F234:K234">F235+F261+F310+F329+F357+F370+F390+F409</f>
        <v>27102</v>
      </c>
      <c r="G234" s="20">
        <f t="shared" si="61"/>
        <v>0</v>
      </c>
      <c r="H234" s="20">
        <f t="shared" si="61"/>
        <v>0</v>
      </c>
      <c r="I234" s="20">
        <f t="shared" si="61"/>
        <v>35960</v>
      </c>
      <c r="J234" s="20">
        <f t="shared" si="61"/>
        <v>0</v>
      </c>
      <c r="K234" s="21">
        <f t="shared" si="61"/>
        <v>93426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113580</v>
      </c>
      <c r="E235" s="20">
        <f t="shared" si="59"/>
        <v>106983</v>
      </c>
      <c r="F235" s="20">
        <f aca="true" t="shared" si="62" ref="F235:K235">F236+F238+F242+F244+F253+F255+F257+F259</f>
        <v>24331</v>
      </c>
      <c r="G235" s="20">
        <f t="shared" si="62"/>
        <v>0</v>
      </c>
      <c r="H235" s="20">
        <f t="shared" si="62"/>
        <v>0</v>
      </c>
      <c r="I235" s="20">
        <f t="shared" si="62"/>
        <v>19354</v>
      </c>
      <c r="J235" s="20">
        <f t="shared" si="62"/>
        <v>0</v>
      </c>
      <c r="K235" s="21">
        <f t="shared" si="62"/>
        <v>63298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93000</v>
      </c>
      <c r="E236" s="20">
        <f t="shared" si="59"/>
        <v>87975</v>
      </c>
      <c r="F236" s="20">
        <f aca="true" t="shared" si="63" ref="F236:K236">F237</f>
        <v>19976</v>
      </c>
      <c r="G236" s="20">
        <f t="shared" si="63"/>
        <v>0</v>
      </c>
      <c r="H236" s="20">
        <f t="shared" si="63"/>
        <v>0</v>
      </c>
      <c r="I236" s="20">
        <f t="shared" si="63"/>
        <v>15890</v>
      </c>
      <c r="J236" s="20">
        <f t="shared" si="63"/>
        <v>0</v>
      </c>
      <c r="K236" s="21">
        <f t="shared" si="63"/>
        <v>52109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93000</v>
      </c>
      <c r="E237" s="23">
        <f t="shared" si="59"/>
        <v>87975</v>
      </c>
      <c r="F237" s="22">
        <v>19976</v>
      </c>
      <c r="G237" s="22"/>
      <c r="H237" s="22"/>
      <c r="I237" s="22">
        <v>15890</v>
      </c>
      <c r="J237" s="22"/>
      <c r="K237" s="24">
        <v>52109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16800</v>
      </c>
      <c r="E238" s="20">
        <f t="shared" si="59"/>
        <v>15656</v>
      </c>
      <c r="F238" s="20">
        <f aca="true" t="shared" si="64" ref="F238:K238">SUM(F239:F241)</f>
        <v>4355</v>
      </c>
      <c r="G238" s="20">
        <f t="shared" si="64"/>
        <v>0</v>
      </c>
      <c r="H238" s="20">
        <f t="shared" si="64"/>
        <v>0</v>
      </c>
      <c r="I238" s="20">
        <f t="shared" si="64"/>
        <v>3464</v>
      </c>
      <c r="J238" s="20">
        <f t="shared" si="64"/>
        <v>0</v>
      </c>
      <c r="K238" s="21">
        <f t="shared" si="64"/>
        <v>7837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11200</v>
      </c>
      <c r="E239" s="23">
        <f t="shared" si="59"/>
        <v>10557</v>
      </c>
      <c r="F239" s="22">
        <v>2918</v>
      </c>
      <c r="G239" s="22"/>
      <c r="H239" s="22"/>
      <c r="I239" s="22">
        <v>2321</v>
      </c>
      <c r="J239" s="22"/>
      <c r="K239" s="24">
        <v>5318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4800</v>
      </c>
      <c r="E240" s="23">
        <f t="shared" si="59"/>
        <v>4450</v>
      </c>
      <c r="F240" s="22">
        <v>1219</v>
      </c>
      <c r="G240" s="22"/>
      <c r="H240" s="22"/>
      <c r="I240" s="22">
        <v>970</v>
      </c>
      <c r="J240" s="22"/>
      <c r="K240" s="24">
        <v>2261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800</v>
      </c>
      <c r="E241" s="23">
        <f t="shared" si="59"/>
        <v>649</v>
      </c>
      <c r="F241" s="22">
        <v>218</v>
      </c>
      <c r="G241" s="22"/>
      <c r="H241" s="22"/>
      <c r="I241" s="22">
        <v>173</v>
      </c>
      <c r="J241" s="22"/>
      <c r="K241" s="24">
        <v>258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630</v>
      </c>
      <c r="E242" s="20">
        <f t="shared" si="59"/>
        <v>571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571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630</v>
      </c>
      <c r="E243" s="23">
        <f t="shared" si="59"/>
        <v>571</v>
      </c>
      <c r="F243" s="22"/>
      <c r="G243" s="22"/>
      <c r="H243" s="22"/>
      <c r="I243" s="22"/>
      <c r="J243" s="22"/>
      <c r="K243" s="24">
        <v>571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150</v>
      </c>
      <c r="E244" s="20">
        <f t="shared" si="59"/>
        <v>120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120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/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150</v>
      </c>
      <c r="E252" s="23">
        <f t="shared" si="59"/>
        <v>120</v>
      </c>
      <c r="F252" s="22"/>
      <c r="G252" s="22"/>
      <c r="H252" s="22"/>
      <c r="I252" s="22"/>
      <c r="J252" s="22"/>
      <c r="K252" s="24">
        <v>120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1500</v>
      </c>
      <c r="E253" s="20">
        <f t="shared" si="59"/>
        <v>1295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1295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1500</v>
      </c>
      <c r="E254" s="23">
        <f t="shared" si="59"/>
        <v>1295</v>
      </c>
      <c r="F254" s="22"/>
      <c r="G254" s="22"/>
      <c r="H254" s="22"/>
      <c r="I254" s="22"/>
      <c r="J254" s="22"/>
      <c r="K254" s="24">
        <v>1295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1500</v>
      </c>
      <c r="E255" s="94">
        <f t="shared" si="59"/>
        <v>1366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1366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1500</v>
      </c>
      <c r="E256" s="23">
        <f t="shared" si="59"/>
        <v>1366</v>
      </c>
      <c r="F256" s="22"/>
      <c r="G256" s="22"/>
      <c r="H256" s="22"/>
      <c r="I256" s="22"/>
      <c r="J256" s="22"/>
      <c r="K256" s="24">
        <v>1366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56100</v>
      </c>
      <c r="E261" s="20">
        <f t="shared" si="59"/>
        <v>44055</v>
      </c>
      <c r="F261" s="20">
        <f aca="true" t="shared" si="71" ref="F261:K261">F262+F270+F276+F289+F297+F300</f>
        <v>2771</v>
      </c>
      <c r="G261" s="20">
        <f t="shared" si="71"/>
        <v>0</v>
      </c>
      <c r="H261" s="20">
        <f t="shared" si="71"/>
        <v>0</v>
      </c>
      <c r="I261" s="20">
        <f t="shared" si="71"/>
        <v>16606</v>
      </c>
      <c r="J261" s="20">
        <f t="shared" si="71"/>
        <v>0</v>
      </c>
      <c r="K261" s="21">
        <f t="shared" si="71"/>
        <v>24678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8230</v>
      </c>
      <c r="E262" s="20">
        <f t="shared" si="59"/>
        <v>7007</v>
      </c>
      <c r="F262" s="20">
        <f aca="true" t="shared" si="72" ref="F262:K262">SUM(F263:F269)</f>
        <v>422</v>
      </c>
      <c r="G262" s="20">
        <f t="shared" si="72"/>
        <v>0</v>
      </c>
      <c r="H262" s="20">
        <f t="shared" si="72"/>
        <v>0</v>
      </c>
      <c r="I262" s="20">
        <f t="shared" si="72"/>
        <v>2671</v>
      </c>
      <c r="J262" s="20">
        <f t="shared" si="72"/>
        <v>0</v>
      </c>
      <c r="K262" s="21">
        <f t="shared" si="72"/>
        <v>3914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280</v>
      </c>
      <c r="E263" s="23">
        <f t="shared" si="59"/>
        <v>262</v>
      </c>
      <c r="F263" s="22">
        <v>23</v>
      </c>
      <c r="G263" s="22"/>
      <c r="H263" s="22"/>
      <c r="I263" s="22">
        <v>109</v>
      </c>
      <c r="J263" s="22"/>
      <c r="K263" s="24">
        <v>130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4200</v>
      </c>
      <c r="E264" s="23">
        <f t="shared" si="59"/>
        <v>3471</v>
      </c>
      <c r="F264" s="22">
        <v>312</v>
      </c>
      <c r="G264" s="22"/>
      <c r="H264" s="22"/>
      <c r="I264" s="22">
        <v>1457</v>
      </c>
      <c r="J264" s="22"/>
      <c r="K264" s="24">
        <v>1702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850</v>
      </c>
      <c r="E265" s="23">
        <f t="shared" si="59"/>
        <v>712</v>
      </c>
      <c r="F265" s="22">
        <v>64</v>
      </c>
      <c r="G265" s="22"/>
      <c r="H265" s="22"/>
      <c r="I265" s="22">
        <v>299</v>
      </c>
      <c r="J265" s="22"/>
      <c r="K265" s="24">
        <v>349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1600</v>
      </c>
      <c r="E266" s="23">
        <f t="shared" si="59"/>
        <v>1388</v>
      </c>
      <c r="F266" s="22">
        <v>23</v>
      </c>
      <c r="G266" s="22"/>
      <c r="H266" s="22"/>
      <c r="I266" s="22">
        <v>806</v>
      </c>
      <c r="J266" s="22"/>
      <c r="K266" s="24">
        <v>559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750</v>
      </c>
      <c r="E267" s="23">
        <f t="shared" si="59"/>
        <v>677</v>
      </c>
      <c r="F267" s="22"/>
      <c r="G267" s="22"/>
      <c r="H267" s="22"/>
      <c r="I267" s="22"/>
      <c r="J267" s="22"/>
      <c r="K267" s="24">
        <v>677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550</v>
      </c>
      <c r="E268" s="23">
        <f t="shared" si="59"/>
        <v>497</v>
      </c>
      <c r="F268" s="22"/>
      <c r="G268" s="22"/>
      <c r="H268" s="22"/>
      <c r="I268" s="22"/>
      <c r="J268" s="22"/>
      <c r="K268" s="24">
        <v>497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1080</v>
      </c>
      <c r="E270" s="20">
        <f t="shared" si="59"/>
        <v>775</v>
      </c>
      <c r="F270" s="20">
        <f aca="true" t="shared" si="73" ref="F270:K270">SUM(F271:F275)</f>
        <v>46</v>
      </c>
      <c r="G270" s="20">
        <f t="shared" si="73"/>
        <v>0</v>
      </c>
      <c r="H270" s="20">
        <f t="shared" si="73"/>
        <v>0</v>
      </c>
      <c r="I270" s="20">
        <f t="shared" si="73"/>
        <v>295</v>
      </c>
      <c r="J270" s="20">
        <f t="shared" si="73"/>
        <v>0</v>
      </c>
      <c r="K270" s="21">
        <f t="shared" si="73"/>
        <v>434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1080</v>
      </c>
      <c r="E271" s="23">
        <f t="shared" si="59"/>
        <v>775</v>
      </c>
      <c r="F271" s="22">
        <v>46</v>
      </c>
      <c r="G271" s="22"/>
      <c r="H271" s="22"/>
      <c r="I271" s="22">
        <v>295</v>
      </c>
      <c r="J271" s="22"/>
      <c r="K271" s="24">
        <v>434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8640</v>
      </c>
      <c r="E276" s="20">
        <f t="shared" si="59"/>
        <v>7021</v>
      </c>
      <c r="F276" s="20">
        <f aca="true" t="shared" si="74" ref="F276:K276">SUM(F277:F288)</f>
        <v>90</v>
      </c>
      <c r="G276" s="20">
        <f t="shared" si="74"/>
        <v>0</v>
      </c>
      <c r="H276" s="20">
        <f t="shared" si="74"/>
        <v>0</v>
      </c>
      <c r="I276" s="20">
        <f t="shared" si="74"/>
        <v>417</v>
      </c>
      <c r="J276" s="20">
        <f t="shared" si="74"/>
        <v>0</v>
      </c>
      <c r="K276" s="21">
        <f t="shared" si="74"/>
        <v>6514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150</v>
      </c>
      <c r="E277" s="23">
        <f t="shared" si="59"/>
        <v>92</v>
      </c>
      <c r="F277" s="22">
        <v>8</v>
      </c>
      <c r="G277" s="22"/>
      <c r="H277" s="22"/>
      <c r="I277" s="22">
        <v>38</v>
      </c>
      <c r="J277" s="22"/>
      <c r="K277" s="24">
        <v>46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450</v>
      </c>
      <c r="E278" s="23">
        <f t="shared" si="59"/>
        <v>416</v>
      </c>
      <c r="F278" s="22">
        <v>37</v>
      </c>
      <c r="G278" s="22"/>
      <c r="H278" s="22"/>
      <c r="I278" s="22">
        <v>175</v>
      </c>
      <c r="J278" s="22"/>
      <c r="K278" s="24">
        <v>204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700</v>
      </c>
      <c r="E279" s="23">
        <f t="shared" si="59"/>
        <v>618</v>
      </c>
      <c r="F279" s="22">
        <v>45</v>
      </c>
      <c r="G279" s="22"/>
      <c r="H279" s="22"/>
      <c r="I279" s="22">
        <v>204</v>
      </c>
      <c r="J279" s="22"/>
      <c r="K279" s="24">
        <v>369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200</v>
      </c>
      <c r="E280" s="23">
        <f t="shared" si="59"/>
        <v>52</v>
      </c>
      <c r="F280" s="22"/>
      <c r="G280" s="22"/>
      <c r="H280" s="22"/>
      <c r="I280" s="22"/>
      <c r="J280" s="22"/>
      <c r="K280" s="24">
        <v>52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6110</v>
      </c>
      <c r="E281" s="23">
        <f t="shared" si="59"/>
        <v>4891</v>
      </c>
      <c r="F281" s="22"/>
      <c r="G281" s="22"/>
      <c r="H281" s="22"/>
      <c r="I281" s="22"/>
      <c r="J281" s="22"/>
      <c r="K281" s="24">
        <v>4891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360</v>
      </c>
      <c r="E282" s="23">
        <f t="shared" si="59"/>
        <v>339</v>
      </c>
      <c r="F282" s="22"/>
      <c r="G282" s="22"/>
      <c r="H282" s="22"/>
      <c r="I282" s="22"/>
      <c r="J282" s="22"/>
      <c r="K282" s="24">
        <v>339</v>
      </c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600</v>
      </c>
      <c r="E283" s="23">
        <f t="shared" si="59"/>
        <v>553</v>
      </c>
      <c r="F283" s="22"/>
      <c r="G283" s="22"/>
      <c r="H283" s="22"/>
      <c r="I283" s="22"/>
      <c r="J283" s="22"/>
      <c r="K283" s="24">
        <v>553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70</v>
      </c>
      <c r="E288" s="23">
        <f t="shared" si="59"/>
        <v>60</v>
      </c>
      <c r="F288" s="22"/>
      <c r="G288" s="22"/>
      <c r="H288" s="22"/>
      <c r="I288" s="22"/>
      <c r="J288" s="22"/>
      <c r="K288" s="24">
        <v>60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3950</v>
      </c>
      <c r="E289" s="20">
        <f t="shared" si="59"/>
        <v>3246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3246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2600</v>
      </c>
      <c r="E292" s="23">
        <f t="shared" si="59"/>
        <v>2016</v>
      </c>
      <c r="F292" s="22"/>
      <c r="G292" s="22"/>
      <c r="H292" s="22"/>
      <c r="I292" s="22"/>
      <c r="J292" s="22"/>
      <c r="K292" s="24">
        <v>2016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1350</v>
      </c>
      <c r="E295" s="23">
        <f t="shared" si="59"/>
        <v>1230</v>
      </c>
      <c r="F295" s="22"/>
      <c r="G295" s="22"/>
      <c r="H295" s="22"/>
      <c r="I295" s="22"/>
      <c r="J295" s="22"/>
      <c r="K295" s="24">
        <v>1230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6500</v>
      </c>
      <c r="E297" s="20">
        <f t="shared" si="59"/>
        <v>5192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5192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1000</v>
      </c>
      <c r="E298" s="23">
        <f t="shared" si="59"/>
        <v>638</v>
      </c>
      <c r="F298" s="22"/>
      <c r="G298" s="22"/>
      <c r="H298" s="22"/>
      <c r="I298" s="22"/>
      <c r="J298" s="22"/>
      <c r="K298" s="24">
        <v>638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5500</v>
      </c>
      <c r="E299" s="23">
        <f t="shared" si="59"/>
        <v>4554</v>
      </c>
      <c r="F299" s="22"/>
      <c r="G299" s="22"/>
      <c r="H299" s="22"/>
      <c r="I299" s="22"/>
      <c r="J299" s="22"/>
      <c r="K299" s="24">
        <v>4554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27700</v>
      </c>
      <c r="E300" s="20">
        <f t="shared" si="59"/>
        <v>20814</v>
      </c>
      <c r="F300" s="20">
        <f aca="true" t="shared" si="77" ref="F300:K300">SUM(F301:F309)</f>
        <v>2213</v>
      </c>
      <c r="G300" s="20">
        <f t="shared" si="77"/>
        <v>0</v>
      </c>
      <c r="H300" s="20">
        <f t="shared" si="77"/>
        <v>0</v>
      </c>
      <c r="I300" s="20">
        <f t="shared" si="77"/>
        <v>13223</v>
      </c>
      <c r="J300" s="20">
        <f t="shared" si="77"/>
        <v>0</v>
      </c>
      <c r="K300" s="21">
        <f t="shared" si="77"/>
        <v>5378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3330</v>
      </c>
      <c r="E301" s="23">
        <f t="shared" si="59"/>
        <v>1856</v>
      </c>
      <c r="F301" s="22">
        <v>204</v>
      </c>
      <c r="G301" s="22"/>
      <c r="H301" s="22"/>
      <c r="I301" s="22">
        <v>1188</v>
      </c>
      <c r="J301" s="22"/>
      <c r="K301" s="24">
        <v>464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320</v>
      </c>
      <c r="E303" s="23">
        <f t="shared" si="59"/>
        <v>291</v>
      </c>
      <c r="F303" s="22">
        <v>32</v>
      </c>
      <c r="G303" s="22"/>
      <c r="H303" s="22"/>
      <c r="I303" s="22">
        <v>73</v>
      </c>
      <c r="J303" s="22"/>
      <c r="K303" s="24">
        <v>186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1650</v>
      </c>
      <c r="E304" s="23">
        <f t="shared" si="59"/>
        <v>1378</v>
      </c>
      <c r="F304" s="54">
        <v>152</v>
      </c>
      <c r="G304" s="54"/>
      <c r="H304" s="54"/>
      <c r="I304" s="54">
        <v>344</v>
      </c>
      <c r="J304" s="54"/>
      <c r="K304" s="55">
        <v>882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20500</v>
      </c>
      <c r="E307" s="23">
        <f t="shared" si="78"/>
        <v>15813</v>
      </c>
      <c r="F307" s="22">
        <v>1663</v>
      </c>
      <c r="G307" s="22"/>
      <c r="H307" s="22"/>
      <c r="I307" s="22">
        <v>11248</v>
      </c>
      <c r="J307" s="22"/>
      <c r="K307" s="24">
        <v>2902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600</v>
      </c>
      <c r="E308" s="23">
        <f t="shared" si="78"/>
        <v>540</v>
      </c>
      <c r="F308" s="22">
        <v>59</v>
      </c>
      <c r="G308" s="22"/>
      <c r="H308" s="22"/>
      <c r="I308" s="22">
        <v>136</v>
      </c>
      <c r="J308" s="22"/>
      <c r="K308" s="24">
        <v>345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1300</v>
      </c>
      <c r="E309" s="23">
        <f t="shared" si="78"/>
        <v>936</v>
      </c>
      <c r="F309" s="22">
        <v>103</v>
      </c>
      <c r="G309" s="22"/>
      <c r="H309" s="22"/>
      <c r="I309" s="22">
        <v>234</v>
      </c>
      <c r="J309" s="22"/>
      <c r="K309" s="24">
        <v>599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5100</v>
      </c>
      <c r="E310" s="20">
        <f t="shared" si="78"/>
        <v>4923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4923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5100</v>
      </c>
      <c r="E311" s="20">
        <f t="shared" si="78"/>
        <v>4923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4923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500</v>
      </c>
      <c r="E312" s="23">
        <f t="shared" si="78"/>
        <v>433</v>
      </c>
      <c r="F312" s="22"/>
      <c r="G312" s="22"/>
      <c r="H312" s="22"/>
      <c r="I312" s="22"/>
      <c r="J312" s="22"/>
      <c r="K312" s="24">
        <v>433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4600</v>
      </c>
      <c r="E313" s="23">
        <f t="shared" si="78"/>
        <v>4490</v>
      </c>
      <c r="F313" s="22"/>
      <c r="G313" s="22"/>
      <c r="H313" s="22"/>
      <c r="I313" s="22"/>
      <c r="J313" s="22"/>
      <c r="K313" s="24">
        <v>4490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570</v>
      </c>
      <c r="E409" s="20">
        <f t="shared" si="98"/>
        <v>527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527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270</v>
      </c>
      <c r="E413" s="20">
        <f t="shared" si="98"/>
        <v>231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231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120</v>
      </c>
      <c r="E414" s="23">
        <f t="shared" si="98"/>
        <v>108</v>
      </c>
      <c r="F414" s="22"/>
      <c r="G414" s="22"/>
      <c r="H414" s="22"/>
      <c r="I414" s="22"/>
      <c r="J414" s="22"/>
      <c r="K414" s="24">
        <v>108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150</v>
      </c>
      <c r="E415" s="23">
        <f t="shared" si="98"/>
        <v>123</v>
      </c>
      <c r="F415" s="22"/>
      <c r="G415" s="22"/>
      <c r="H415" s="22"/>
      <c r="I415" s="22"/>
      <c r="J415" s="22"/>
      <c r="K415" s="24">
        <v>123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300</v>
      </c>
      <c r="E417" s="20">
        <f t="shared" si="98"/>
        <v>296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296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300</v>
      </c>
      <c r="E418" s="23">
        <f t="shared" si="98"/>
        <v>296</v>
      </c>
      <c r="F418" s="22"/>
      <c r="G418" s="22"/>
      <c r="H418" s="22"/>
      <c r="I418" s="22"/>
      <c r="J418" s="22"/>
      <c r="K418" s="24">
        <v>296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12840</v>
      </c>
      <c r="E430" s="20">
        <f t="shared" si="98"/>
        <v>8762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8762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12840</v>
      </c>
      <c r="E431" s="20">
        <f t="shared" si="98"/>
        <v>8762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8762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12480</v>
      </c>
      <c r="E437" s="20">
        <f t="shared" si="98"/>
        <v>8526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8526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2430</v>
      </c>
      <c r="E439" s="23">
        <f t="shared" si="98"/>
        <v>1430</v>
      </c>
      <c r="F439" s="22"/>
      <c r="G439" s="22"/>
      <c r="H439" s="22"/>
      <c r="I439" s="22"/>
      <c r="J439" s="22"/>
      <c r="K439" s="24">
        <v>1430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10000</v>
      </c>
      <c r="E442" s="23">
        <f t="shared" si="98"/>
        <v>7087</v>
      </c>
      <c r="F442" s="22"/>
      <c r="G442" s="22"/>
      <c r="H442" s="22"/>
      <c r="I442" s="22"/>
      <c r="J442" s="22"/>
      <c r="K442" s="24">
        <v>7087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>
        <v>50</v>
      </c>
      <c r="E446" s="23">
        <f t="shared" si="98"/>
        <v>9</v>
      </c>
      <c r="F446" s="22"/>
      <c r="G446" s="22"/>
      <c r="H446" s="22"/>
      <c r="I446" s="22"/>
      <c r="J446" s="22"/>
      <c r="K446" s="24">
        <v>9</v>
      </c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360</v>
      </c>
      <c r="E451" s="20">
        <f t="shared" si="98"/>
        <v>236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236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>
        <v>360</v>
      </c>
      <c r="E452" s="23">
        <f t="shared" si="98"/>
        <v>236</v>
      </c>
      <c r="F452" s="22"/>
      <c r="G452" s="22"/>
      <c r="H452" s="22"/>
      <c r="I452" s="22"/>
      <c r="J452" s="22"/>
      <c r="K452" s="24">
        <v>236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188190</v>
      </c>
      <c r="E536" s="30">
        <f t="shared" si="139"/>
        <v>165250</v>
      </c>
      <c r="F536" s="30">
        <f aca="true" t="shared" si="141" ref="F536:K536">F233+F480</f>
        <v>27102</v>
      </c>
      <c r="G536" s="30">
        <f t="shared" si="141"/>
        <v>0</v>
      </c>
      <c r="H536" s="30">
        <f t="shared" si="141"/>
        <v>0</v>
      </c>
      <c r="I536" s="30">
        <f t="shared" si="141"/>
        <v>35960</v>
      </c>
      <c r="J536" s="30">
        <f t="shared" si="141"/>
        <v>0</v>
      </c>
      <c r="K536" s="31">
        <f t="shared" si="141"/>
        <v>102188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188190</v>
      </c>
      <c r="E544" s="20">
        <f>SUM(F544:K544)</f>
        <v>158741</v>
      </c>
      <c r="F544" s="20">
        <f aca="true" t="shared" si="142" ref="F544:K544">F22</f>
        <v>27102</v>
      </c>
      <c r="G544" s="20">
        <f t="shared" si="142"/>
        <v>0</v>
      </c>
      <c r="H544" s="20">
        <f t="shared" si="142"/>
        <v>0</v>
      </c>
      <c r="I544" s="20">
        <f t="shared" si="142"/>
        <v>36107</v>
      </c>
      <c r="J544" s="20">
        <f t="shared" si="142"/>
        <v>0</v>
      </c>
      <c r="K544" s="21">
        <f t="shared" si="142"/>
        <v>95532</v>
      </c>
    </row>
    <row r="545" spans="1:11" ht="25.5">
      <c r="A545" s="135">
        <v>5437</v>
      </c>
      <c r="B545" s="15"/>
      <c r="C545" s="148" t="s">
        <v>898</v>
      </c>
      <c r="D545" s="20">
        <f>D233</f>
        <v>188190</v>
      </c>
      <c r="E545" s="20">
        <f>SUM(F545:K545)</f>
        <v>165250</v>
      </c>
      <c r="F545" s="20">
        <f aca="true" t="shared" si="143" ref="F545:K545">F233</f>
        <v>27102</v>
      </c>
      <c r="G545" s="20">
        <f t="shared" si="143"/>
        <v>0</v>
      </c>
      <c r="H545" s="20">
        <f t="shared" si="143"/>
        <v>0</v>
      </c>
      <c r="I545" s="20">
        <f t="shared" si="143"/>
        <v>35960</v>
      </c>
      <c r="J545" s="20">
        <f t="shared" si="143"/>
        <v>0</v>
      </c>
      <c r="K545" s="21">
        <f t="shared" si="143"/>
        <v>102188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147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6509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6656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147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6509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6656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0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08 ШАБАЦ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00208006 ЗЈЗ ШАБАЦ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4231</v>
      </c>
      <c r="E28" s="458"/>
      <c r="F28" s="459">
        <v>4231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0</v>
      </c>
      <c r="E31" s="463">
        <f>SUM(E32:E36)</f>
        <v>0</v>
      </c>
      <c r="F31" s="464">
        <f>SUM(F32:F36)</f>
        <v>0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0</v>
      </c>
      <c r="E37" s="463">
        <f>SUM(E38:E40)</f>
        <v>0</v>
      </c>
      <c r="F37" s="464">
        <f>SUM(F38:F40)</f>
        <v>0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0</v>
      </c>
      <c r="E38" s="465"/>
      <c r="F38" s="456"/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932</v>
      </c>
      <c r="E41" s="462"/>
      <c r="F41" s="459">
        <v>932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5163</v>
      </c>
      <c r="E42" s="470">
        <f>+E10+E13+E19+E20+E28+E29+E30+E31+E37+E41</f>
        <v>0</v>
      </c>
      <c r="F42" s="471">
        <f>+F10+F13+F19+F20+F28+F29+F30+F31+F37+F41</f>
        <v>5163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08 ШАБАЦ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00208006 ЗЈЗ ШАБАЦ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18211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3187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15024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6</v>
      </c>
      <c r="E27" s="508">
        <v>90</v>
      </c>
      <c r="F27" s="509">
        <f>SUM(D27:E27)</f>
        <v>96</v>
      </c>
      <c r="G27" s="510">
        <v>96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4</v>
      </c>
      <c r="E28" s="512">
        <v>90</v>
      </c>
      <c r="F28" s="513">
        <f>SUM(D28:E28)</f>
        <v>94</v>
      </c>
      <c r="G28" s="514">
        <v>94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5">
      <selection activeCell="E5" sqref="E5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08 ШАБАЦ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00208006 ЗЈЗ ШАБАЦ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3393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/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/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3393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/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/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3393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/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3393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0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/>
    </row>
    <row r="22" spans="1:5" ht="21" customHeight="1">
      <c r="A22" s="549" t="s">
        <v>1799</v>
      </c>
      <c r="B22" s="489"/>
      <c r="C22" s="489"/>
      <c r="D22" s="521" t="s">
        <v>1800</v>
      </c>
      <c r="E22" s="545"/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>
        <v>3393</v>
      </c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/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/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 Sofranić</dc:creator>
  <cp:keywords/>
  <dc:description/>
  <cp:lastModifiedBy>Draga Sofranić</cp:lastModifiedBy>
  <cp:lastPrinted>2018-02-26T11:43:12Z</cp:lastPrinted>
  <dcterms:created xsi:type="dcterms:W3CDTF">2002-07-23T06:43:57Z</dcterms:created>
  <dcterms:modified xsi:type="dcterms:W3CDTF">2018-03-26T05:58:18Z</dcterms:modified>
  <cp:category/>
  <cp:version/>
  <cp:contentType/>
  <cp:contentStatus/>
</cp:coreProperties>
</file>